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fthumiou\Desktop\ΑΠΟΓΡΑΦΙΚΗ 2021-2022\"/>
    </mc:Choice>
  </mc:AlternateContent>
  <bookViews>
    <workbookView xWindow="0" yWindow="0" windowWidth="19200" windowHeight="10995"/>
  </bookViews>
  <sheets>
    <sheet name="ΑΕΙ" sheetId="3" r:id="rId1"/>
    <sheet name="ΣΥΝΟΛΑ ΑΕΙ" sheetId="5" r:id="rId2"/>
    <sheet name="ΧΑΡΟΚΟΠΕΙΟ" sheetId="30" r:id="rId3"/>
    <sheet name="ΠΟΛ ΚΡΗΤΗΣ" sheetId="29" r:id="rId4"/>
    <sheet name="ΠΑΕΑΚ" sheetId="28" r:id="rId5"/>
    <sheet name="ΠΑΝΤΕΙΟ ΠΑΝ" sheetId="27" r:id="rId6"/>
    <sheet name="ΠΑΚΡΗ" sheetId="31" r:id="rId7"/>
    <sheet name="ΠΑΜΑΚ" sheetId="24" r:id="rId8"/>
    <sheet name="ΠΑΝ ΠΑΤΡΩΝ" sheetId="25" r:id="rId9"/>
    <sheet name="ΠΑΝ ΙΩΑΝΝΙΝΩΝ" sheetId="23" r:id="rId10"/>
    <sheet name="ΑΕΑΑ" sheetId="4" r:id="rId11"/>
    <sheet name="ΑΣΚΤ" sheetId="6" r:id="rId12"/>
    <sheet name="ΑΣΠΑΙΤΕ" sheetId="7" r:id="rId13"/>
    <sheet name="ΠΑΠΕΛ" sheetId="26" r:id="rId14"/>
    <sheet name="ΑΠΘ" sheetId="8" r:id="rId15"/>
    <sheet name="ΓΕΩΠΟΝΙΚΟ" sheetId="9" r:id="rId16"/>
    <sheet name="ΔΠΘ" sheetId="10" r:id="rId17"/>
    <sheet name="ΔΙΠΑΕ" sheetId="11" r:id="rId18"/>
    <sheet name="ΕΚΠΑ" sheetId="12" r:id="rId19"/>
    <sheet name="ΕΜΠ" sheetId="13" r:id="rId20"/>
    <sheet name="ΕΑΠ" sheetId="14" r:id="rId21"/>
    <sheet name="ΕΛΜΕΠΑ" sheetId="15" r:id="rId22"/>
    <sheet name="ΙΟΝΙΟ ΠΑΝ" sheetId="16" r:id="rId23"/>
    <sheet name="ΟΠΑ" sheetId="17" r:id="rId24"/>
    <sheet name="ΠΑΠΕΙ" sheetId="19" r:id="rId25"/>
    <sheet name="ΠΑΝ ΑΙΓΑΙΟΥ" sheetId="18" r:id="rId26"/>
    <sheet name="ΠΑΔΑ" sheetId="20" r:id="rId27"/>
    <sheet name="ΠΑΝ ΔΥΤ ΜΑΚΕΔΟΝΙΑΣ" sheetId="21" r:id="rId28"/>
    <sheet name="ΠΑΝ ΘΕΣΣΑΛΙΑΣ" sheetId="22" r:id="rId29"/>
  </sheets>
  <definedNames>
    <definedName name="_xlnm._FilterDatabase" localSheetId="0" hidden="1">ΑΕΙ!$A$2:$A$492</definedName>
  </definedNames>
  <calcPr calcId="162913"/>
</workbook>
</file>

<file path=xl/calcChain.xml><?xml version="1.0" encoding="utf-8"?>
<calcChain xmlns="http://schemas.openxmlformats.org/spreadsheetml/2006/main">
  <c r="F12" i="17" l="1"/>
  <c r="G22" i="18"/>
  <c r="AD31" i="5" l="1"/>
  <c r="V494" i="3" l="1"/>
  <c r="W494" i="3"/>
  <c r="X494" i="3"/>
  <c r="AA494" i="3"/>
  <c r="AB494" i="3"/>
  <c r="AC494" i="3"/>
  <c r="AD494" i="3"/>
  <c r="AE494" i="3"/>
  <c r="E494" i="3"/>
  <c r="F494" i="3"/>
  <c r="G494" i="3"/>
  <c r="J494" i="3"/>
  <c r="K494" i="3"/>
  <c r="L494" i="3"/>
  <c r="M494" i="3"/>
  <c r="N494" i="3"/>
  <c r="O494" i="3"/>
  <c r="P494" i="3"/>
  <c r="Q494" i="3"/>
  <c r="R494" i="3"/>
  <c r="S494" i="3"/>
  <c r="D494" i="3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C31" i="5"/>
  <c r="Z494" i="3"/>
  <c r="AE20" i="31" l="1"/>
  <c r="AD20" i="31"/>
  <c r="AC20" i="31"/>
  <c r="AB20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I441" i="3" l="1"/>
  <c r="H441" i="3"/>
  <c r="I439" i="3"/>
  <c r="H439" i="3"/>
  <c r="U438" i="3"/>
  <c r="T438" i="3"/>
  <c r="I438" i="3"/>
  <c r="H438" i="3"/>
  <c r="U435" i="3"/>
  <c r="T435" i="3"/>
  <c r="I434" i="3"/>
  <c r="H434" i="3"/>
  <c r="I433" i="3"/>
  <c r="H433" i="3"/>
  <c r="I432" i="3"/>
  <c r="H432" i="3"/>
  <c r="I431" i="3"/>
  <c r="H431" i="3"/>
  <c r="U430" i="3"/>
  <c r="T430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U424" i="3"/>
  <c r="I424" i="3"/>
  <c r="H424" i="3"/>
  <c r="U423" i="3"/>
  <c r="I423" i="3"/>
  <c r="H423" i="3"/>
  <c r="I422" i="3"/>
  <c r="H422" i="3"/>
  <c r="T421" i="3"/>
  <c r="I421" i="3"/>
  <c r="H421" i="3"/>
  <c r="U420" i="3"/>
  <c r="T420" i="3"/>
  <c r="I420" i="3"/>
  <c r="H420" i="3"/>
  <c r="U419" i="3"/>
  <c r="T419" i="3"/>
  <c r="I419" i="3"/>
  <c r="H419" i="3"/>
  <c r="U418" i="3"/>
  <c r="T418" i="3"/>
  <c r="I418" i="3"/>
  <c r="H418" i="3"/>
  <c r="U417" i="3"/>
  <c r="U494" i="3" s="1"/>
  <c r="T417" i="3"/>
  <c r="I417" i="3"/>
  <c r="H417" i="3"/>
  <c r="I416" i="3"/>
  <c r="H416" i="3"/>
  <c r="H494" i="3" l="1"/>
  <c r="T494" i="3"/>
  <c r="I494" i="3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AE9" i="29" l="1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E3" i="28" l="1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D3" i="28"/>
  <c r="Y478" i="3" l="1"/>
  <c r="Y494" i="3" s="1"/>
  <c r="AE13" i="27"/>
  <c r="AD13" i="27"/>
  <c r="AC13" i="27"/>
  <c r="AB13" i="27"/>
  <c r="AA13" i="27"/>
  <c r="Z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Y9" i="27"/>
  <c r="Y13" i="27" s="1"/>
  <c r="AE27" i="26" l="1"/>
  <c r="AD27" i="26"/>
  <c r="AC27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AR41" i="25" l="1"/>
  <c r="AL41" i="25"/>
  <c r="AJ41" i="25"/>
  <c r="D41" i="25"/>
  <c r="AS40" i="25"/>
  <c r="AR40" i="25"/>
  <c r="AQ40" i="25"/>
  <c r="AP40" i="25"/>
  <c r="AP41" i="25" s="1"/>
  <c r="AO40" i="25"/>
  <c r="AN40" i="25"/>
  <c r="AN41" i="25" s="1"/>
  <c r="AM40" i="25"/>
  <c r="AL40" i="25"/>
  <c r="AK40" i="25"/>
  <c r="AJ40" i="25"/>
  <c r="AG40" i="25"/>
  <c r="AF40" i="25"/>
  <c r="AE40" i="25"/>
  <c r="AD40" i="25"/>
  <c r="AD41" i="25" s="1"/>
  <c r="AA40" i="25"/>
  <c r="Z40" i="25"/>
  <c r="X40" i="25"/>
  <c r="W40" i="25"/>
  <c r="V40" i="25"/>
  <c r="V41" i="25" s="1"/>
  <c r="S40" i="25"/>
  <c r="R40" i="25"/>
  <c r="R41" i="25" s="1"/>
  <c r="Q40" i="25"/>
  <c r="P40" i="25"/>
  <c r="O40" i="25"/>
  <c r="M40" i="25"/>
  <c r="L40" i="25"/>
  <c r="I40" i="25"/>
  <c r="H40" i="25"/>
  <c r="G40" i="25"/>
  <c r="F40" i="25"/>
  <c r="F41" i="25" s="1"/>
  <c r="E40" i="25"/>
  <c r="D40" i="25"/>
  <c r="K34" i="25"/>
  <c r="J34" i="25"/>
  <c r="N32" i="25"/>
  <c r="N40" i="25" s="1"/>
  <c r="N41" i="25" s="1"/>
  <c r="K32" i="25"/>
  <c r="J32" i="25"/>
  <c r="AG31" i="25"/>
  <c r="AF31" i="25"/>
  <c r="AC31" i="25"/>
  <c r="AB31" i="25"/>
  <c r="Y31" i="25"/>
  <c r="X31" i="25"/>
  <c r="U31" i="25"/>
  <c r="T31" i="25"/>
  <c r="K31" i="25"/>
  <c r="J31" i="25"/>
  <c r="AG30" i="25"/>
  <c r="AF30" i="25"/>
  <c r="AC30" i="25"/>
  <c r="AB30" i="25"/>
  <c r="Y30" i="25"/>
  <c r="Y40" i="25" s="1"/>
  <c r="X30" i="25"/>
  <c r="U30" i="25"/>
  <c r="T30" i="25"/>
  <c r="K29" i="25"/>
  <c r="J29" i="25"/>
  <c r="AG28" i="25"/>
  <c r="AF28" i="25"/>
  <c r="AC28" i="25"/>
  <c r="AC40" i="25" s="1"/>
  <c r="AB28" i="25"/>
  <c r="AB40" i="25" s="1"/>
  <c r="Y28" i="25"/>
  <c r="X28" i="25"/>
  <c r="U28" i="25"/>
  <c r="U40" i="25" s="1"/>
  <c r="T28" i="25"/>
  <c r="T40" i="25" s="1"/>
  <c r="K27" i="25"/>
  <c r="J27" i="25"/>
  <c r="AI26" i="25"/>
  <c r="AH26" i="25"/>
  <c r="K26" i="25"/>
  <c r="J26" i="25"/>
  <c r="AI23" i="25"/>
  <c r="AH23" i="25"/>
  <c r="K23" i="25"/>
  <c r="J23" i="25"/>
  <c r="K22" i="25"/>
  <c r="J22" i="25"/>
  <c r="K21" i="25"/>
  <c r="J21" i="25"/>
  <c r="K20" i="25"/>
  <c r="J20" i="25"/>
  <c r="K19" i="25"/>
  <c r="J19" i="25"/>
  <c r="AI18" i="25"/>
  <c r="AH18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AI12" i="25"/>
  <c r="K12" i="25"/>
  <c r="J12" i="25"/>
  <c r="AI11" i="25"/>
  <c r="K11" i="25"/>
  <c r="J11" i="25"/>
  <c r="K10" i="25"/>
  <c r="J10" i="25"/>
  <c r="AH9" i="25"/>
  <c r="K9" i="25"/>
  <c r="J9" i="25"/>
  <c r="AI8" i="25"/>
  <c r="AH8" i="25"/>
  <c r="K8" i="25"/>
  <c r="J8" i="25"/>
  <c r="AI7" i="25"/>
  <c r="AH7" i="25"/>
  <c r="K7" i="25"/>
  <c r="J7" i="25"/>
  <c r="AI6" i="25"/>
  <c r="AH6" i="25"/>
  <c r="K6" i="25"/>
  <c r="J6" i="25"/>
  <c r="AI5" i="25"/>
  <c r="AI40" i="25" s="1"/>
  <c r="AH5" i="25"/>
  <c r="AH40" i="25" s="1"/>
  <c r="AH41" i="25" s="1"/>
  <c r="K5" i="25"/>
  <c r="J5" i="25"/>
  <c r="K4" i="25"/>
  <c r="K40" i="25" s="1"/>
  <c r="J4" i="25"/>
  <c r="J40" i="25" s="1"/>
  <c r="J41" i="25" s="1"/>
  <c r="Z41" i="25" l="1"/>
  <c r="AE15" i="24" l="1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F3" i="24"/>
  <c r="H3" i="24" s="1"/>
  <c r="J3" i="24" s="1"/>
  <c r="L3" i="24" s="1"/>
  <c r="N3" i="24" s="1"/>
  <c r="P3" i="24" s="1"/>
  <c r="R3" i="24" s="1"/>
  <c r="T3" i="24" s="1"/>
  <c r="V3" i="24" s="1"/>
  <c r="X3" i="24" s="1"/>
  <c r="Z3" i="24" s="1"/>
  <c r="AB3" i="24" s="1"/>
  <c r="AD3" i="24" s="1"/>
  <c r="AE31" i="23" l="1"/>
  <c r="AD31" i="23"/>
  <c r="AC31" i="23"/>
  <c r="AB31" i="23"/>
  <c r="AA31" i="23"/>
  <c r="Z31" i="23"/>
  <c r="Y31" i="23"/>
  <c r="X31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P56" i="22" l="1"/>
  <c r="O56" i="22"/>
  <c r="N56" i="22"/>
  <c r="M56" i="22"/>
  <c r="L56" i="22"/>
  <c r="K56" i="22"/>
  <c r="J56" i="22"/>
  <c r="I56" i="22"/>
  <c r="H56" i="22"/>
  <c r="G56" i="22"/>
  <c r="F56" i="22"/>
  <c r="E56" i="22"/>
  <c r="D56" i="22"/>
  <c r="U37" i="11" l="1"/>
  <c r="V37" i="11"/>
  <c r="W37" i="11"/>
  <c r="X37" i="11"/>
  <c r="Y37" i="11"/>
  <c r="Z37" i="11"/>
  <c r="AA37" i="11"/>
  <c r="AB37" i="11"/>
  <c r="AC37" i="11"/>
  <c r="AD37" i="11"/>
  <c r="T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AE37" i="11"/>
  <c r="AE41" i="21" l="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E31" i="20" l="1"/>
  <c r="AD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AE22" i="18" l="1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F22" i="18"/>
  <c r="E22" i="18"/>
  <c r="D22" i="18"/>
  <c r="AE14" i="19" l="1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AE12" i="17" l="1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E12" i="17"/>
  <c r="D12" i="17"/>
  <c r="AE16" i="16" l="1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AE8" i="14" l="1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AC13" i="13" l="1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E13" i="13"/>
  <c r="D13" i="13"/>
  <c r="C13" i="13"/>
  <c r="B13" i="13"/>
  <c r="G4" i="13"/>
  <c r="G13" i="13" s="1"/>
  <c r="F4" i="13"/>
  <c r="F13" i="13" s="1"/>
  <c r="AE54" i="12" l="1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D37" i="11" l="1"/>
  <c r="Z19" i="11"/>
  <c r="AE24" i="10" l="1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D24" i="9" l="1"/>
  <c r="P24" i="9"/>
  <c r="N24" i="9"/>
  <c r="AE23" i="9"/>
  <c r="AD23" i="9"/>
  <c r="AC23" i="9"/>
  <c r="AB23" i="9"/>
  <c r="AB24" i="9" s="1"/>
  <c r="AA23" i="9"/>
  <c r="Z23" i="9"/>
  <c r="Z24" i="9" s="1"/>
  <c r="Y23" i="9"/>
  <c r="X23" i="9"/>
  <c r="X24" i="9" s="1"/>
  <c r="W23" i="9"/>
  <c r="V23" i="9"/>
  <c r="V24" i="9" s="1"/>
  <c r="U23" i="9"/>
  <c r="T23" i="9"/>
  <c r="T24" i="9" s="1"/>
  <c r="S23" i="9"/>
  <c r="R23" i="9"/>
  <c r="R24" i="9" s="1"/>
  <c r="Q23" i="9"/>
  <c r="P23" i="9"/>
  <c r="O23" i="9"/>
  <c r="N23" i="9"/>
  <c r="M23" i="9"/>
  <c r="L23" i="9"/>
  <c r="L24" i="9" s="1"/>
  <c r="K23" i="9"/>
  <c r="J23" i="9"/>
  <c r="J24" i="9" s="1"/>
  <c r="I23" i="9"/>
  <c r="H23" i="9"/>
  <c r="H24" i="9" s="1"/>
  <c r="G23" i="9"/>
  <c r="F23" i="9"/>
  <c r="F24" i="9" s="1"/>
  <c r="E23" i="9"/>
  <c r="D23" i="9"/>
  <c r="D24" i="9" s="1"/>
  <c r="V5" i="9"/>
  <c r="X5" i="9" s="1"/>
  <c r="Z5" i="9" s="1"/>
  <c r="AB5" i="9" s="1"/>
  <c r="AD5" i="9" s="1"/>
  <c r="F5" i="9"/>
  <c r="H5" i="9" s="1"/>
  <c r="J5" i="9" s="1"/>
  <c r="L5" i="9" s="1"/>
  <c r="N5" i="9" s="1"/>
  <c r="P5" i="9" s="1"/>
  <c r="R5" i="9" s="1"/>
  <c r="AE45" i="8" l="1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AE8" i="7" l="1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E9" i="4" l="1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</calcChain>
</file>

<file path=xl/comments1.xml><?xml version="1.0" encoding="utf-8"?>
<comments xmlns="http://schemas.openxmlformats.org/spreadsheetml/2006/main">
  <authors>
    <author>Λαμπρινή Τσιάτσου</author>
  </authors>
  <commentList>
    <comment ref="AH413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AH414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AH415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</commentList>
</comments>
</file>

<file path=xl/comments2.xml><?xml version="1.0" encoding="utf-8"?>
<comments xmlns="http://schemas.openxmlformats.org/spreadsheetml/2006/main">
  <authors>
    <author>Λαμπρινή Τσιάτσου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  <charset val="161"/>
          </rPr>
          <t>Λαμπρινή Τσιάτσου:</t>
        </r>
        <r>
          <rPr>
            <sz val="9"/>
            <color indexed="81"/>
            <rFont val="Tahoma"/>
            <family val="2"/>
            <charset val="161"/>
          </rPr>
          <t xml:space="preserve">
Νέο Τμήμα χωρίς Πτυχιούχους</t>
        </r>
      </text>
    </comment>
  </commentList>
</comments>
</file>

<file path=xl/sharedStrings.xml><?xml version="1.0" encoding="utf-8"?>
<sst xmlns="http://schemas.openxmlformats.org/spreadsheetml/2006/main" count="4680" uniqueCount="896">
  <si>
    <t>ΙΔΡΥΜΑ</t>
  </si>
  <si>
    <t>ΤΜΗΜΑ</t>
  </si>
  <si>
    <t>Αριθμός νεοεγγραφέντων μεταπτυχιακών φοιτητών</t>
  </si>
  <si>
    <t>Συνολικός αριθμός μεταπτυχιακών φοιτητών</t>
  </si>
  <si>
    <t>Αριθμός νεοεγγεγραφέντων υποψηφίων διδακτόρων</t>
  </si>
  <si>
    <t>Συνολικός αριθμός υποψηφίων διδακτόρων</t>
  </si>
  <si>
    <t>Αριθμός διπλωματούχων διδακτόρων</t>
  </si>
  <si>
    <t>Αριθμός εγγεγραμμένων φοιτητών στα κανονικά εξάμηνα (ν)</t>
  </si>
  <si>
    <t>Αριθμός  εγγεγραμμένων φοιτητών σε εξάμηνα &gt; ν+4</t>
  </si>
  <si>
    <t>Αριθμός πτυχιούχων εντός των κανονικών εξαμήνων φοίτησης (ν)</t>
  </si>
  <si>
    <t>Αριθμός πτυχιούχων σε εξάμηνο φοίτησης &gt; ν+4</t>
  </si>
  <si>
    <t>Αριθμός Διαγραφέντων φοιτητών</t>
  </si>
  <si>
    <t>ΣΧΟΛΗ</t>
  </si>
  <si>
    <t>Αριθμός εγγεγραμμένων φοιτητών σε εξάμηνα &gt;ν και &lt;=ν+4</t>
  </si>
  <si>
    <t>Αριθμός πτυχιούχων σε εξάμηνο φοίτησης &gt;ν και &lt;=ν+4</t>
  </si>
  <si>
    <t>Αριθμός νεοεγγραφέντων φοιτητών στο  Α΄ έτος</t>
  </si>
  <si>
    <t>Αριθμός διπλωματούχων μεταπτυχιακών φοιτητών</t>
  </si>
  <si>
    <t>ΑΠΟΓΡΑΦΙΚΗ ΕΡΕΥΝΑ ΦΟΙΤΗΤΩΝ ΑΚΑΔΗΜΑΪΚΟΥ ΕΤΟΥΣ 2021-2022</t>
  </si>
  <si>
    <t>Άρρεν</t>
  </si>
  <si>
    <t>Θήλυ</t>
  </si>
  <si>
    <t>ΑΝΩΤΑΤΗ ΕΚΚΛΗΣΙΑΣΤΙΚΗ ΑΚΑΔΗΜΙΑ ΑΘΗΝΩΝ</t>
  </si>
  <si>
    <t>ΑΝΩΤΑΤΗ ΣΧΟΛΗ ΚΑΛΩΝ ΤΕΧΝΩΝ</t>
  </si>
  <si>
    <t>ΑΝΩΤΑΤΗ ΣΧΟΛΗ ΠΑΙΔΑΓΩΓΙΚΗΣ &amp; ΤΕΧΝΟΛΟΓΙΚΗΣ ΕΚΠΑΙΔΕΥΣΗΣ</t>
  </si>
  <si>
    <t>ΑΡΙΣΤΟΤΕΛΕΙΟ ΠΑΝΕΠΙΣΤΗΜΙΟ ΘΕΣΣΑΛΟΝΙΚΗΣ</t>
  </si>
  <si>
    <t>ΓΕΩΠΟΝΙΚΟ ΠΑΝΕΠΙΣΤΗΜΙΟ ΑΘΗΝΩΝ</t>
  </si>
  <si>
    <t>ΔΗΜΟΚΡΙΤΕΙΟ ΠΑΝΕΠΙΣΤΗΜΙΟ ΘΡΑΚΗΣ</t>
  </si>
  <si>
    <t xml:space="preserve">ΔΙΕΘΝΕΣ ΠΑΝΕΠΙΣΤΗΜΙΟ ΤΗΣ ΕΛΛΑΔΟΣ </t>
  </si>
  <si>
    <t>ΕΘΝΙΚΟ &amp; ΚΑΠΟΔΙΣΤΡΙΑΚΟ ΠΑΝΕΠΙΣΤΗΜΙΟ ΑΘΗΝΩΝ</t>
  </si>
  <si>
    <t>ΕΘΝΙΚΟ ΜΕΤΣΟΒΙΟ ΠΟΛΥΤΕΧΝΕΙΟ</t>
  </si>
  <si>
    <t>ΕΛΛΗΝΙΚΟ ΑΝΟΙΚΤΟ ΠΑΝΕΠΙΣΤΗΜΙΟ</t>
  </si>
  <si>
    <t>ΕΛΛΗΝΙΚΟ ΜΕΣΟΓΕΙΑΚΟ ΠΑΝΕΠΙΣΤΗΜΙΟ</t>
  </si>
  <si>
    <t>ΙΟΝΙΟ ΠΑΝΕΠΙΣΤΗΜΙΟ</t>
  </si>
  <si>
    <t>ΟΙΚΟΝΟΜΙΚΟ ΠΑΝΕΠΙΣΤΗΜΙΟ ΑΘΗΝΩΝ</t>
  </si>
  <si>
    <t>ΠΑΝEΠΙΣΤΗΜΙΟ ΠΕΙΡΑΙΩΣ</t>
  </si>
  <si>
    <t>ΠΑΝΕΠΙΣΤΗΜΙΟ ΑΙΓΑΙΟΥ</t>
  </si>
  <si>
    <t>ΠΑΝΕΠΙΣΤΗΜΙΟ ΔΥΤΙΚΗΣ ΑΤΤΙΚΗΣ</t>
  </si>
  <si>
    <t>ΠΑΝΕΠΙΣΤΗΜΙΟ ΔΥΤΙΚΗΣ ΜΑΚΕΔΟΝΙΑΣ</t>
  </si>
  <si>
    <t>ΠΑΝΕΠΙΣΤΗΜΙΟ ΘΕΣΣΑΛΙΑΣ</t>
  </si>
  <si>
    <t>ΠΑΝΕΠΙΣΤΗΜΙΟ ΙΩΑΝΝΙΝΩΝ</t>
  </si>
  <si>
    <t>ΠΑΝΕΠΙΣΤΗΜΙΟ ΚΡΗΤΗΣ</t>
  </si>
  <si>
    <t>ΠΑΝΕΠΙΣΤΗΜΙΟ ΜΑΚΕΔΟΝΙΑΣ</t>
  </si>
  <si>
    <t>ΠΑΝΕΠΙΣΤΗΜΙΟ ΠΑΤΡΩΝ</t>
  </si>
  <si>
    <t>ΠΑΝΕΠΙΣΤΗΜΙΟ ΠΕΛΟΠΟΝΝΗΣΟΥ</t>
  </si>
  <si>
    <t>ΠΑΝΤΕΙΟ ΠΑΝΕΠΙΣΤΗΜΙΟ ΚΟΙΝΩΝΙΚΩΝ ΚΑΙ ΠΟΛΙΤΙΚΩΝ ΕΠΙΣΤΗΜΩΝ</t>
  </si>
  <si>
    <t>ΠΑΤΡΙΑΡΧΙΚΗ ΑΝΩΤΑΤΗ ΕΚΚΛΗΣΙΑΣΤΙΚΗ ΑΚΑΔΗΜΙΑ ΚΡΗΤΗΣ</t>
  </si>
  <si>
    <t>ΠΟΛΥΤΕΧΝΕΙΟ ΚΡΗΤΗΣ</t>
  </si>
  <si>
    <t>ΧΑΡΟΚΟΠΕΙΟ ΠΑΝΕΠΙΣΤΗΜΙΟ</t>
  </si>
  <si>
    <t>ΑΝΩΤΑΤΗ ΕΚΚΛΗΣΙΑΣΤΙΚΗ ΑΚΑΔΗΜΙΑ ΑΘΗΝΑΣ</t>
  </si>
  <si>
    <t>ΙΕΡΑΤΙΚΩΝ ΣΠΟΥΔΩΝ</t>
  </si>
  <si>
    <t>ΔΙΑΧΕΙΡΙΣΗΣ ΕΚΚΛΗΣΙΑΣΤΙΚΩΝ ΚΕΙΜΗΛΙΩΝ</t>
  </si>
  <si>
    <t>ΣΥΝΟΛΟ</t>
  </si>
  <si>
    <t>ΣΧΟΛΗ ΚΑΛΩΝ ΤΕΧΝΩΝ</t>
  </si>
  <si>
    <t>ΕΙΚΑΣΤΙΚΩΝ ΤΕΧΝΩΝ</t>
  </si>
  <si>
    <t>ΘΕΩΡΙΑΣ ΚΑΙ ΙΣΤΟΡΙΑΣ ΤΗΣ ΤΕΧΝΗΣ</t>
  </si>
  <si>
    <t>ΑΝΩΤΑΤΗ ΣΧΟΛΗ ΠΑΙΔΑΓΩΓΙΚΗΣ ΤΕΧΝΟΛΟΓΙΚΗΣ ΕΚΠΑΙΔΕΥΣΗΣ</t>
  </si>
  <si>
    <t>Κατεύθυνση ΕΚΠΑΙΔΕΥΤΙΚΩΝ ΗΛΕΚΤΡΟΛΟΓΩΝ ΜΗΧΑΝΙΚΩΝ</t>
  </si>
  <si>
    <t>ΚατεύθυνσηΕΚΠΑΙΔΕΥΤΙΚΩΝ ΗΛΕΚΤΡΟΝΙΚΩΝ ΜΗΧΑΝΙΚΩΝ</t>
  </si>
  <si>
    <t>ΕΚΠΑΙΔΕΥΤΙΚΩΝ ΜΗΧΑΝΟΛΟΓΩΝ ΜΗΧΑΝΙΚΩΝ</t>
  </si>
  <si>
    <t>ΕΚΠΑΙΔΕΥΤΙΚΩΝ ΠΟΛΙΤΙΚΩΝ ΜΗΧΑΝΙΚΩΝ</t>
  </si>
  <si>
    <t xml:space="preserve">ΘΕΟΛΟΓΙΚΗ </t>
  </si>
  <si>
    <t>ΘΕΟΛΟΓΙΑΣ</t>
  </si>
  <si>
    <t>ΚΟΙΝΩΝΙΚΗΣ ΘΕΟΛΟΓΙΑΣ ΚΑΙ ΧΡΙΣΤΙΑΝΙΚΟΥ ΠΟΛΙΤΙΣΜΟΥ</t>
  </si>
  <si>
    <t>ΝΟΜΙΚΗ</t>
  </si>
  <si>
    <t>ΝΟΜΙΚΗΣ</t>
  </si>
  <si>
    <t>ΟΙΚΟΝΟΜΙΚΩΝ ΚΑΙ ΠΟΛΙΤΙΚΩΝ ΕΠΙΣΤΗΜΩΝ</t>
  </si>
  <si>
    <t>ΟΙΚΟΝΟΜΙΚΩΝ ΕΠΙΣΤΗΜΩΝ</t>
  </si>
  <si>
    <t>ΠΟΛΙΤΙΚΩΝ ΕΠΙΣΤΗΜΩΝ</t>
  </si>
  <si>
    <t>ΔΗΜΟΣΙΟΓΡΑΦΙΑΣ ΚΑΙ ΜΕΣΩΝ ΜΑΖΙΚΗΣ ΜΕΤΑΦΟΡΑΣ</t>
  </si>
  <si>
    <t>ΦΙΛΟΣΟΦΙΚΗ</t>
  </si>
  <si>
    <t>ΦΙΛΟΛΟΓΙΑΣ</t>
  </si>
  <si>
    <t>ΙΣΤΟΡΙΑΣ ΚΑΙ ΑΡΧΑΙΟΛΟΓΙΑΣ</t>
  </si>
  <si>
    <t>ΦΙΛΟΣΟΦΙΑΣ ΚΑΙ ΠΑΙΔΑΓΩΓΙΚΗΣ</t>
  </si>
  <si>
    <t>ΨΥΧΟΛΟΓΙΑΣ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</si>
  <si>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</si>
  <si>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</si>
  <si>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</si>
  <si>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ΙΤΑΛΙΚΗΣ ΓΛΩΣΣΑΣ ΚΑΙ ΦΙΛΟΛΟΓΙΑΣ</t>
  </si>
  <si>
    <t>ΘΕΤΙΚΩΝ ΕΠΙΣΤΗΜΩΝ</t>
  </si>
  <si>
    <t>ΦΥΣΙΚΗΣ</t>
  </si>
  <si>
    <t>ΜΑΘΗΜΑΤΙΚΩΝ</t>
  </si>
  <si>
    <t>ΧΗΜΕΙΑΣ</t>
  </si>
  <si>
    <t>ΒΙΟΛΟΓΙΑΣ</t>
  </si>
  <si>
    <t>ΓΕΩΛΟΓΙΑΣ</t>
  </si>
  <si>
    <t>ΠΛΗΡΟΦΟΡΙΚΗΣ</t>
  </si>
  <si>
    <t>ΠΟΛΥΤΕΧΝΙΚΗ</t>
  </si>
  <si>
    <t>ΠΟΛΙΤΙΚΩΝ ΜΗΧΑΝΙΚΩΝ</t>
  </si>
  <si>
    <t>ΑΡΧΙΤΕΚΤΟΝΩΝ ΜΗΧΑΝΙΚΩΝ</t>
  </si>
  <si>
    <t>ΜΗΧΑΝΟΛΟΓΩΝ ΜΗΧΑΝΙΚΩΝ</t>
  </si>
  <si>
    <t>ΗΛΕΚΤΡΟΛΟΓΩΝ ΜΗΧΑΝΙΚΩΝ ΚΑΙ ΜΗΧΑΝΙΚΩΝ ΥΠΟΛΟΓΙΣΤΩΝ</t>
  </si>
  <si>
    <t>ΧΗΜΙΚΩΝ ΜΗΧΑΝΙΚΩΝ</t>
  </si>
  <si>
    <t>ΑΓΡΟΝΟΜΩΝ ΚΑΙ ΤΟΠΟΓΡΑΦΩΝ ΜΗΧΑΝΙΚΩΝ</t>
  </si>
  <si>
    <t>ΜΗΧΑΝΙΚΩΝ ΧΩΡΟΤΑΞΙΑΣ ΚΑΙ ΑΝΑΠΤΥΞΗΣ</t>
  </si>
  <si>
    <t>ΚΑΛΩΝ ΤΕΧΝΩΝ</t>
  </si>
  <si>
    <t>ΕΙΚΑΣΤΙΚΩΝ ΚΑΙ ΕΦΑΡΜΟΣΜΕΝΩΝ ΤΕΧΝΩΝ</t>
  </si>
  <si>
    <t>ΜΟΥΣΙΚΩΝ ΣΠΟΥΔΩΝ</t>
  </si>
  <si>
    <t>ΘΕΑΤΡΟΥ</t>
  </si>
  <si>
    <t>ΚΙΝΗΜΑΤΟΓΡΑΦΟΥ</t>
  </si>
  <si>
    <t>ΠΑΙΔΑΓΩΓΙΚΗ</t>
  </si>
  <si>
    <t>ΠΑΙΔΑΓΩΓΙΚΟ ΔΗΜΟΤΙΚΗΣ ΕΚΠΑΙΔΕΥΣΗΣ</t>
  </si>
  <si>
    <t>ΕΠΙΣΤΗΜΩΝ ΠΡΟΣΧΟΛΙΚΗΣ ΑΓΩΓΗΣ ΚΑΙ ΕΚΠΑΙΔΕΥΣΗΣ</t>
  </si>
  <si>
    <t>ΕΠΙΣΤΗΜΩΝ ΥΓΕΙΑΣ</t>
  </si>
  <si>
    <t>ΙΑΤΡΙΚΗΣ</t>
  </si>
  <si>
    <t>ΚΤΗΝΙΑΤΡΙΚΗΣ</t>
  </si>
  <si>
    <t>ΟΔΟΝΤΙΑΤΡΙΚΗ</t>
  </si>
  <si>
    <t>ΦΑΡΜΑΚΕΥΤΙΚΗΣ</t>
  </si>
  <si>
    <t>ΓΕΩΠΟΝΙΑΣ, ΔΑΣΟΛΟΓΙΑΣ ΚΑΙ ΦΥΣΙΚΟΥ ΠΕΡΙΒΑΛΛΟΝΤΟΣ</t>
  </si>
  <si>
    <t>ΓΕΩΠΟΝΙΑΣ</t>
  </si>
  <si>
    <t>ΔΑΣΟΛΟΓΙΑΣ ΚΑΙ ΦΥΣΙΚΟΥ ΠΕΡΙΒΑΛΛΟΝΤΟΣ</t>
  </si>
  <si>
    <t>ΕΠΙΣΤΗΜΩΝ ΦΥΣΙΚΗΣ ΑΓΩΓΗΣ ΚΑΙ ΑΘΛΗΤΙΣΜΟΥ</t>
  </si>
  <si>
    <t>ΕΠΙΣΤΗΜΗΣ ΦΥΣΙΚΗΣ ΑΓΩΓΗΣ ΚΑΙ ΑΘΛΗΤΙΣΜΟΥ (ΘΕΣΣΑΛΟΝΙΚΗ)</t>
  </si>
  <si>
    <t>ΕΠΙΣΤΗΜΗΣ ΦΥΣΙΚΗΣ ΑΓΩΓΗΣ ΚΑΙ ΑΘΛΗΤΙΣΜΟΥ (ΣΕΡΡΕΣ)</t>
  </si>
  <si>
    <t>ΥΠΟΥΡΓΕΙΟ ΠΑΙΔΕΙΑΣ, ΕΡΕΥΝΑΣ  &amp; ΘΡΗΣΚΕΥΜΑΤΩΝ</t>
  </si>
  <si>
    <t>Δ/ΝΣΗ ΟΡΓΑΝΩΤΙΚΗΣ &amp; ΑΚΑΔΗΜΑΪΚΗΣ ΑΝΑΠΤΥΞΗΣ 
ΤΜΗΜΑ Γ΄- ΤΕΚΜΗΡΙΩΣΗΣ &amp; ΔΙΑΣΦΑΛΙΣΗΣ ΠΟΙΟΤΗΤΑΣ</t>
  </si>
  <si>
    <r>
      <t xml:space="preserve">ΑΠΟΓΡΑΦΙΚΗ ΕΡΕΥΝΑ ΦΟΙΤΗΤΩΝ - ΣΥΓΚΕΝΤΡΩΤΙΚΑ ΣΤΟΙΧΕΙΑ ΦΟΙΤΗΤΩΝ ΤΩΝ ΑΕΙ   
    ΑΚΑΔΗΜΑΪΚΟ ΕΤΟΣ  </t>
    </r>
    <r>
      <rPr>
        <b/>
        <sz val="18"/>
        <color rgb="FFFF0000"/>
        <rFont val="Calibri"/>
        <family val="2"/>
        <charset val="161"/>
        <scheme val="minor"/>
      </rPr>
      <t>2021  - 2022  (από 01.09.2021 έως 31.08.2022)</t>
    </r>
  </si>
  <si>
    <t>ΑΕΙ</t>
  </si>
  <si>
    <t>ΣΧΟΛΗ *</t>
  </si>
  <si>
    <t>ΤΜΗΜΑ *</t>
  </si>
  <si>
    <t xml:space="preserve">ΑΡΙΘΜΟΣ ΝΕΟΕΓΓΡΑΦΕΝΤΩΝ ΦΟΙΤΗΤΩΝ ΣΤΟ A΄ ΕΤΟΣ </t>
  </si>
  <si>
    <t>ΑΡΙΘΜΟΣ ΕΓΓΕΓΡΑΜΜΕΝΩΝ ΦΟΙΤΗΤΩΝ ΣΤΑ ΚΑΝΟΝΙΚΑ ΕΞΑΜΗΝΑ (ν)</t>
  </si>
  <si>
    <t>ΑΡΙΘΜΟΣ ΕΓΓΕΓΡΑΜΜΕΝΩΝ ΦΟΙΤΗΤΩΝ ΣΕ ΕΞΑΜΗΝΑ &gt;ν και &lt;=ν+4</t>
  </si>
  <si>
    <t>ΑΡΙΘΜΟΣ ΕΓΓΕΓΡΑΜΜΕΝΩΝ ΦΟΙΤΗΤΩΝ ΣΕ ΕΞΑΜΗΝΑ &gt;ν+4</t>
  </si>
  <si>
    <t xml:space="preserve">ΑΡΙΘΜΟΣ ΔΙΑΓΡΑΦΕΝΤΩΝ ΦΟΙΤΗΤΩΝ </t>
  </si>
  <si>
    <t xml:space="preserve">ΑΡΙΘΜΟΣ ΠΤΥΧΙΟΥΧΩΝ ΕΝΤΟΣ ΤΩΝ ΚΑΝΟΝΙΚΩΝ ΕΞΑΜΗΝΩΝ ΦΟΙΤΗΣΗΣ (ν) </t>
  </si>
  <si>
    <t>ΑΡΙΘΜΟΣ ΠΤΥΧΙΟΥΧΩΝ ΣΕ ΕΞΑΜΗΝΟ ΦΟΙΤΗΣΗΣ  &gt;ν ΚΑΙ &lt;=ν+4»</t>
  </si>
  <si>
    <t xml:space="preserve">ΑΡΙΘΜΟΣ ΠΤΥΧΙΟΥΧΩΝ ΣΕ ΕΞΑΜΗΝΟ ΦΟΙΤΗΣΗΣ  &gt;ν+4
</t>
  </si>
  <si>
    <t xml:space="preserve">ΑΡΙΘΜΟΣ ΝΕΟΕΓΓΡΑΦΕΝΤΩΝ ΜΕΤΑΠΤΥΧΙΑΚΩΝ ΦΟΙΤΗΤΩΝ </t>
  </si>
  <si>
    <t>ΣΥΝΟΛΙΚΟΣ ΑΡΙΘΜΟΣ ΜΕΤΑΠΤΥΧΙΑΚΩΝ ΦΟΙΤΗΤΩΝ</t>
  </si>
  <si>
    <t>ΑΡΙΘΜΟΣ ΔΙΠΛΩΜΑΤΟΥΧΩΝ ΜΕΤΑΠΤΥΧΙΑΚΩΝ ΦΟΙΤΗΤΩΝ</t>
  </si>
  <si>
    <t>ΑΡΙΘΜΟΣ ΝΕΟΕΓΓΡΑΦΕΝΤΩΝ ΥΠΟΨΗΦΙΩΝ ΔΙΔΑΚΤΟΡΩΝ</t>
  </si>
  <si>
    <t>ΣΥΝΟΛΙΚΟΣ ΑΡΙΘΜΟΣ ΥΠΟΨΗΦΙΩΝ ΔΙΔΑΚΤΟΡΩΝ</t>
  </si>
  <si>
    <t>ΑΡΙΘΜΟΣ ΔΙΠΛΩΜΑΤΟΥΧΩΝ ΔΙΔΑΚΤΟΡΩΝ</t>
  </si>
  <si>
    <t>Α</t>
  </si>
  <si>
    <t>Θ</t>
  </si>
  <si>
    <t>ΓΕΩΠΟΝΙΚΟ ΠΑΝ/ΜΙΟ ΑΘΗΝΩΝ (Γ.Π.Α.)</t>
  </si>
  <si>
    <t>ΕΠΙΣΤΗΜΩΝ ΤΩΝ ΦΥΤΩΝ  (Ε.Φ.)</t>
  </si>
  <si>
    <r>
      <t>ΕΠΙΣΤΗΜΗΣ ΦΥΤΙΚΗΣ ΠΑΡΑΓΩΓΗΣ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</si>
  <si>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ΔΑΣΟΛΟΓΙΑΣ  ΚΑΙ ΔΙΑΧΕΙΡΙΣΗΣ  ΦΥΣΙΚΟΥ ΠΕΡΙΒΑΛΛΟΝΤΟΣ</t>
    </r>
    <r>
      <rPr>
        <sz val="16"/>
        <color rgb="FF336600"/>
        <rFont val="Calibri"/>
        <family val="2"/>
        <charset val="161"/>
        <scheme val="minor"/>
      </rPr>
      <t xml:space="preserve"> (Καρπενήσι,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</si>
  <si>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t xml:space="preserve"> ----</t>
  </si>
  <si>
    <r>
      <t>ΔΑΣΟΠΟΝΙΑΣ  ΚΑΙ ΔΙΑΧΕΙΡΙΣΗΣ  ΦΥΣΙΚΟΥ ΠΕΡΙΒΑΛΛΟΝΤΟΣ</t>
    </r>
    <r>
      <rPr>
        <sz val="16"/>
        <color theme="5" tint="-0.249977111117893"/>
        <rFont val="Calibri"/>
        <family val="2"/>
        <charset val="161"/>
        <scheme val="minor"/>
      </rPr>
      <t xml:space="preserve"> (Καρπενήσι,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</si>
  <si>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t>ΕΠΙΣΤΗΜΩΝ ΤΩΝ ΖΩΩΝ (Ε.Ζ.)</t>
  </si>
  <si>
    <r>
      <t>ΕΠΙΣΤΗΜΗΣ ΖΩΙΚΗΣ ΠΑΡΑΓΩΓΗΣ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</si>
  <si>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ΥΔΡΟΒΙΟΛΟΓΙΑΣ ΚΑΙ ΥΔΑΤΟΚΑΛΛΙΕΡΓΕΙΩΝ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 </t>
    </r>
  </si>
  <si>
    <t>ΠΕΡΙΒΑΛΛΟΝΤΟΣ ΚΑΙ ΓΕΩΡΓΙΚΗΣ ΜΗΧΑΝΙΚΗΣ (Π.Γ.Μ.)</t>
  </si>
  <si>
    <r>
      <t>ΑΞΙΟΠΟΙΗΣΗΣ ΦΥΣΙΚΩΝ ΠΟΡΩΝ ΚΑΙ ΓΕΩΡΓΙΚΗΣ ΜΗΧΑΝΙΚΗΣ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</si>
  <si>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ΠΛΗΡΟΦΟΡΙΚΗΣ ΣΤΗ ΓΕΩΡΓΙΑ ΚΑΙ ΤΟ ΠΕΡΙΒΑΛΛΟΝ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</t>
    </r>
  </si>
  <si>
    <t>ΕΦΑΡΜΟΣΜΕΝΗΣ ΒΙΟΛΟΓΙΑΣ ΚΑΙ ΒΙΟΤΕΧΝΟΛΟΓΙΑΣ (Ε.Β.Β.)</t>
  </si>
  <si>
    <r>
      <t>ΒΙΟΤΕΧΝΟΛΟΓΙΑΣ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</si>
  <si>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t>ΕΦΑΡΜΟΣΜΕΝΩΝ ΟΙΚΟΝΟΜΙΚΩΝ ΚΑΙ ΚΟΙΝΩΝΙΚΩΝ ΕΠΙΣΤΗΜΩΝ (Ε.Ο.Κ.Ε.)</t>
  </si>
  <si>
    <r>
      <t>ΑΓΡΟΤΙΚΗΣ ΟΙΚΟΝΟΜΙΑΣ ΚΑΙ ΑΝΑΠΤΥΞΗΣ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</si>
  <si>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ΠΕΡΙΦΕΡΕΙΑΚΗΣ ΚΑΙ ΟΙΚΟΝΟΜΙΚΗΣ ΑΝΑΠΤΥΞΗΣ</t>
    </r>
    <r>
      <rPr>
        <sz val="16"/>
        <color rgb="FF336600"/>
        <rFont val="Calibri"/>
        <family val="2"/>
        <charset val="161"/>
        <scheme val="minor"/>
      </rPr>
      <t xml:space="preserve"> (Άµφισσα,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</si>
  <si>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r>
      <t>ΔΙΟΙΚΗΣΗΣ, ΟΙΚΟΝΟΜΙΑΣ ΚΑΙ ΕΠΙΚΟΙΝΩΝΙΑΣ ΠΟΛΙΤΙΣΤΙΚΩΝ ΚΑΙ ΤΟΥΡΙΣΤΙΚΩΝ ΜΟΝΑΔΩΝ</t>
    </r>
    <r>
      <rPr>
        <sz val="16"/>
        <color theme="5" tint="-0.249977111117893"/>
        <rFont val="Calibri"/>
        <family val="2"/>
        <charset val="161"/>
        <scheme val="minor"/>
      </rPr>
      <t xml:space="preserve"> (Άµφισσα,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</si>
  <si>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r>
      <t>ΔΙΟΙΚΗΣΗΣ ΓΕΩΡΓΙΚΩΝ ΕΠΙΧΕΙΡΗΣΕΩΝ ΚΑΙ ΣΥΣΤΗΜΑΤΩΝ ΕΦΟΔΙΑΣΜΟΥ</t>
    </r>
    <r>
      <rPr>
        <sz val="16"/>
        <color rgb="FF336600"/>
        <rFont val="Calibri"/>
        <family val="2"/>
        <charset val="161"/>
        <scheme val="minor"/>
      </rPr>
      <t xml:space="preserve"> (Θήβα, από το </t>
    </r>
    <r>
      <rPr>
        <b/>
        <u/>
        <sz val="16"/>
        <color rgb="FF336600"/>
        <rFont val="Calibri"/>
        <family val="2"/>
        <charset val="161"/>
        <scheme val="minor"/>
      </rPr>
      <t>ακαδ. έτος 2019-2020</t>
    </r>
    <r>
      <rPr>
        <sz val="16"/>
        <color rgb="FF336600"/>
        <rFont val="Calibri"/>
        <family val="2"/>
        <charset val="161"/>
        <scheme val="minor"/>
      </rPr>
      <t>)</t>
    </r>
  </si>
  <si>
    <r>
      <t xml:space="preserve">ΔΙΟΙΚΗΣΗΣ ΣΥΣΤΗΜΑΤΩΝ ΕΦΟΔΙΑΣΜΟΥ </t>
    </r>
    <r>
      <rPr>
        <sz val="16"/>
        <color theme="5" tint="-0.249977111117893"/>
        <rFont val="Calibri"/>
        <family val="2"/>
        <charset val="161"/>
        <scheme val="minor"/>
      </rPr>
      <t xml:space="preserve"> (Θήβα, </t>
    </r>
    <r>
      <rPr>
        <b/>
        <u/>
        <sz val="16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6"/>
        <color theme="5" tint="-0.249977111117893"/>
        <rFont val="Calibri"/>
        <family val="2"/>
        <charset val="161"/>
        <scheme val="minor"/>
      </rPr>
      <t>)</t>
    </r>
  </si>
  <si>
    <t>ΕΠΙΣΤΗΜΩΝ ΤΡΟΦΙΜΩΝ ΚΑΙ ΔΙΑΤΡΟΦΗΣ (Ε.Τ.Δ.)</t>
  </si>
  <si>
    <r>
      <t>ΕΠΙΣΤΗΜΗΣ ΤΡΟΦΙΜΩΝ ΚΑΙ ΔΙΑΤΡΟΦΗΣ ΤΟΥ ΑΝΘΡΩΠΟΥ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</si>
  <si>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>ΔΙΑΙΤΟΛΟΓΙΑΣ ΚΑΙ ΠΟΙΟΤΗΤΑΣ ΖΩΗΣ</t>
    </r>
    <r>
      <rPr>
        <sz val="16"/>
        <color rgb="FF336600"/>
        <rFont val="Calibri"/>
        <family val="2"/>
        <charset val="161"/>
        <scheme val="minor"/>
      </rPr>
      <t xml:space="preserve"> (Αθήνα, υπό αναστολή)</t>
    </r>
  </si>
  <si>
    <t xml:space="preserve"> ----------</t>
  </si>
  <si>
    <r>
      <t>ΓΕΝΙΚΟ ΤΜΗΜΑ</t>
    </r>
    <r>
      <rPr>
        <sz val="16"/>
        <color rgb="FF336600"/>
        <rFont val="Calibri"/>
        <family val="2"/>
        <charset val="161"/>
        <scheme val="minor"/>
      </rPr>
      <t xml:space="preserve"> (Αθήνα)</t>
    </r>
  </si>
  <si>
    <r>
      <t xml:space="preserve">ΣΥΝΟΛΑ  </t>
    </r>
    <r>
      <rPr>
        <b/>
        <sz val="16"/>
        <color rgb="FFFF0000"/>
        <rFont val="Calibri"/>
        <family val="2"/>
        <scheme val="minor"/>
      </rPr>
      <t>(</t>
    </r>
    <r>
      <rPr>
        <b/>
        <sz val="18"/>
        <color rgb="FFFF0000"/>
        <rFont val="Calibri"/>
        <family val="2"/>
        <scheme val="minor"/>
      </rPr>
      <t>Α)</t>
    </r>
    <r>
      <rPr>
        <b/>
        <sz val="16"/>
        <color rgb="FFFF0000"/>
        <rFont val="Calibri"/>
        <family val="2"/>
        <scheme val="minor"/>
      </rPr>
      <t xml:space="preserve"> - (</t>
    </r>
    <r>
      <rPr>
        <b/>
        <sz val="18"/>
        <color rgb="FFFF0000"/>
        <rFont val="Calibri"/>
        <family val="2"/>
        <scheme val="minor"/>
      </rPr>
      <t>Θ</t>
    </r>
    <r>
      <rPr>
        <b/>
        <sz val="16"/>
        <color rgb="FFFF0000"/>
        <rFont val="Calibri"/>
        <family val="2"/>
        <scheme val="minor"/>
      </rPr>
      <t>)</t>
    </r>
  </si>
  <si>
    <t xml:space="preserve">ΓΕΝΙΚΑ  ΣΥΝΟΛΑ </t>
  </si>
  <si>
    <r>
      <rPr>
        <sz val="18"/>
        <rFont val="Calibri"/>
        <family val="2"/>
        <charset val="161"/>
        <scheme val="minor"/>
      </rPr>
      <t>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Ν. 4589/29.01.2019 (ΦΕΚ 13/τ.Α/29.01.2019) «Συνέργειες Εθνικού και Καποδιστριακού Πανεπιστημίου Αθηνών, Γεωπονικού Πανεπιστημίου Αθηνών, Πανεπιστήμιου Θεσσαλίας με τα Τ.Ε.Ι. Θεσσαλίας και Στερεάς Ελλάδας, Παλλημνιακό Ταμείο και άλλες διατάξεις». </t>
    </r>
    <r>
      <rPr>
        <b/>
        <sz val="16"/>
        <rFont val="Calibri"/>
        <family val="2"/>
        <charset val="161"/>
        <scheme val="minor"/>
      </rPr>
      <t>Συνημμένα Άρθρα Ίδρυσης και Επανίδρυσης Σχολών και Ακαδημαϊκών Τμημάτων</t>
    </r>
    <r>
      <rPr>
        <sz val="16"/>
        <rFont val="Calibri"/>
        <family val="2"/>
        <charset val="161"/>
        <scheme val="minor"/>
      </rPr>
      <t xml:space="preserve"> του Γ.Π.Α. :</t>
    </r>
  </si>
  <si>
    <t>Άρθρο 7, παρ. 3, εδαφ. α</t>
  </si>
  <si>
    <t>Άρθρο 12, παρ. 5, εδαφ. ε, στ και ζ</t>
  </si>
  <si>
    <t>Άρθρο 19, παρ. 1, εδαφ. α, β, γ, δ, ε και στ</t>
  </si>
  <si>
    <t>Άρθρο 20, παρ. 1, εδαφ. α, β, γ, δ, ε, στ, ζ και η</t>
  </si>
  <si>
    <t>Άρθρο 20, παρ. 2, εδαφ. α, β, γ, δ, ε και στ</t>
  </si>
  <si>
    <r>
      <rPr>
        <sz val="18"/>
        <rFont val="Calibri"/>
        <family val="2"/>
        <charset val="161"/>
        <scheme val="minor"/>
      </rPr>
      <t>**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 </t>
    </r>
    <r>
      <rPr>
        <sz val="20"/>
        <rFont val="Calibri"/>
        <family val="2"/>
        <scheme val="minor"/>
      </rPr>
      <t>Α</t>
    </r>
    <r>
      <rPr>
        <sz val="16"/>
        <rFont val="Calibri"/>
        <family val="2"/>
        <charset val="161"/>
        <scheme val="minor"/>
      </rPr>
      <t xml:space="preserve">=Άρρεν - </t>
    </r>
    <r>
      <rPr>
        <sz val="20"/>
        <rFont val="Calibri"/>
        <family val="2"/>
        <scheme val="minor"/>
      </rPr>
      <t>Θ</t>
    </r>
    <r>
      <rPr>
        <sz val="16"/>
        <rFont val="Calibri"/>
        <family val="2"/>
        <charset val="161"/>
        <scheme val="minor"/>
      </rPr>
      <t>=Θήλυ</t>
    </r>
  </si>
  <si>
    <t>ΔΠΘ</t>
  </si>
  <si>
    <t>ΚΟΙΝΩΝΙΚΩΝ, ΠΟΛΙΤΙΚΩΝ ΚΑΙ ΟΙΚΟΝΟΜΙΚΩΝ ΕΠΙΣΤΗΜΩΝ</t>
  </si>
  <si>
    <t>ΚΟΙΝΩΝΙΚΗΣ ΕΡΓΑΣΙΑΣ</t>
  </si>
  <si>
    <t xml:space="preserve"> ΕΠΙΣΤΗΜΩΝ ΓΕΩΠΟΝΙΑΣ ΚΑΙ ΔΑΣΟΛΟΓΙΑΣ</t>
  </si>
  <si>
    <t>ΑΓΡΟΤΙΚΗΣ ΑΝΑΠΤΥΞΗΣ</t>
  </si>
  <si>
    <t xml:space="preserve">ΠΟΛΥΤΕΧΝΙΚΗ </t>
  </si>
  <si>
    <t>ΚΛΑΣΙΚΩΝ ΚΑΙ ΑΝΘΡΩΠΙΣΤΙΚΩΝ ΣΠΟΥΔΩΝ</t>
  </si>
  <si>
    <t xml:space="preserve"> ΙΣΤΟΡΙΑΣ ΚΑΙ ΕΘΝΟΛΟΓΙΑΣ</t>
  </si>
  <si>
    <t>ΚΟΙΝΩΝΙΚΗΣ ΠΟΛΙΤΙΚΗΣ</t>
  </si>
  <si>
    <t>ΓΦΠΠΧ</t>
  </si>
  <si>
    <t>ΑΡΧΙΤΕΚΤΟΝΩΝ ΝΗΧΑΝΙΚΩΝ</t>
  </si>
  <si>
    <t>ΕΠΙΣΤΗΜΩΝ ΓΕΩΠΟΝΙΑΣ ΚΑΙ ΔΑΣΟΛΟΓΙΑΣ</t>
  </si>
  <si>
    <t>ΔΑΣΟΛΟΓΙΑΣ ΚΑΙ ΔΙΑΧΕΙΡΙΣΗΣ ΠΕΡΙΒΑΛΛΟΝΤΟΣ ΚΑΙ ΦΥΣΙΚΩΝ ΠΟΡΩΝ</t>
  </si>
  <si>
    <t>ΠΟΛΙΤΙΚΗΣ ΕΠΙΣΤΗΜΗΣ</t>
  </si>
  <si>
    <t>ΜΟΡΙΑΚΗΣ ΒΙΟΛΟΓΙΑΣ ΚΑΙ ΓΕΝΕΤΙΚΗΣ</t>
  </si>
  <si>
    <t>ΜΗΧΑΝΙΚΩΝ ΠΕΡΙΒΑΛΛΟΝΤΟΣ</t>
  </si>
  <si>
    <t>ΕΠΙΣΤΗΜΩΝ ΤΗΣ ΑΓΩΓΗΣ</t>
  </si>
  <si>
    <t>ΤΕΕΠΗ</t>
  </si>
  <si>
    <t>ΜΠΔ</t>
  </si>
  <si>
    <t>ΣΚΠΟΕ</t>
  </si>
  <si>
    <t>ΟΕ</t>
  </si>
  <si>
    <t>ΕΠΙΣΤΗΜΩΝ ΑΓΩΓΗΣ</t>
  </si>
  <si>
    <t>ΠΤΔΕ</t>
  </si>
  <si>
    <t>ΕΛΛΗΝΙΚΗΣ ΦΙΛΟΛΟΓΙΑΣ</t>
  </si>
  <si>
    <t>ΣΕΦΑΑ</t>
  </si>
  <si>
    <t>ΤΕΦΑΑ</t>
  </si>
  <si>
    <t>Η.Μ.&amp;Μ.Υ.</t>
  </si>
  <si>
    <t>ΕΠΙΣΤΗΜΩΝ ΤΗΣ ΕΚΠΑΙΕΥΣΗΣ ΣΤΗΝ ΠΡΟΣΧΟΛΙΚΗ ΗΛΙΚΙΑ(ΤΕΕΠΗ)</t>
  </si>
  <si>
    <t xml:space="preserve"> ΜΗΧΑΝΙΚΩΝ ΠΑΡΑΓΩΓΗΣ ΚΑΙ ΔΙΟΙΚΗΣΗΣ(ΜΠΔ)</t>
  </si>
  <si>
    <t>ΚΟΙΝΩΝΙΚΩΝ ΠΟΛΙΤΙΚΩΝ ΚΑΙ ΟΙΚΟΝΟΜΙΚΩΝ ΕΠΙΣΤΗΜΩΝ(ΣΚΠΟΕ)</t>
  </si>
  <si>
    <t>ΠΑΙΔΑΓΩΓΙΚΟ ΤΜΗΜΑ ΔΗΜΟΤΙΚΗΣ ΕΚΠΑΙΔΕΥΣΗΣ(ΠΤΔΕ)</t>
  </si>
  <si>
    <t xml:space="preserve">ΑΠΟΓΡΑΦΙΚΗ ΕΡΕΥΝΑ ΦΟΙΤΗΤΩΝ ΔΙ.ΠΑ.Ε. ΑΚΑΔΗΜΑΪΚΟΥ ΕΤΟΥΣ 2021-2022 </t>
  </si>
  <si>
    <t>Αριθμός νεοεγγραφέντων φοιτητών στο Α΄ έτος</t>
  </si>
  <si>
    <t>ΔΙΠΑΕ</t>
  </si>
  <si>
    <t>Γεωτεχνικών Επιστημών</t>
  </si>
  <si>
    <t>Αγροτικής Βιοτεχνολογίας και Οινολογίας</t>
  </si>
  <si>
    <t>Γεωπονίας</t>
  </si>
  <si>
    <t>Δασολογίας και Φυσικού Περιβάλλοντος</t>
  </si>
  <si>
    <t>Επιστήμης και Τεχνολογίας Τροφίμων </t>
  </si>
  <si>
    <t>Επιστημών Σχεδιασμού</t>
  </si>
  <si>
    <t>Δημιουργικού Σχεδιασμού και Ένδυσης</t>
  </si>
  <si>
    <t>Εσωτερικής Αρχιτεκτονικής</t>
  </si>
  <si>
    <t>Επιστημών Υγείας</t>
  </si>
  <si>
    <t>Βιοϊατρικών Επιστημών</t>
  </si>
  <si>
    <t>Επιστημών Διατροφής και Διαιτολογίας</t>
  </si>
  <si>
    <t>Μαιευτικής</t>
  </si>
  <si>
    <t>Νοσηλευτικής</t>
  </si>
  <si>
    <t>Νοσηλευτικής (Παρ. Διδυμοτείχου)</t>
  </si>
  <si>
    <t>Φυσικοθεραπείας</t>
  </si>
  <si>
    <t>Θετικών Επιστημών</t>
  </si>
  <si>
    <t>Πληροφορικής</t>
  </si>
  <si>
    <t>Φυσικής</t>
  </si>
  <si>
    <t>Χημείας</t>
  </si>
  <si>
    <t>Κοινωνικών Επιστημών</t>
  </si>
  <si>
    <t>Αγωγής και Φροντίδας στη Πρώιμη Παιδική Ηλικία</t>
  </si>
  <si>
    <t>Βιβλιοθηκονομίας, Αρχειονομίας και Συστημάτων Πληροφόρησης</t>
  </si>
  <si>
    <t xml:space="preserve">Μηχανικών </t>
  </si>
  <si>
    <t xml:space="preserve">Μηχανικών Παραγωγής και Διοίκησης </t>
  </si>
  <si>
    <t>Μηχανικών Περιβάλλοντος</t>
  </si>
  <si>
    <t>Μηχανικών Πληροφορικής και Ηλεκτρονικών Συστημάτων</t>
  </si>
  <si>
    <t>Μηχανικών Πληροφορικής, Υπολογιστών και Τηλεπικοινωνιών</t>
  </si>
  <si>
    <t>Μηχανικών Τοπογραφίας και Γεωπληροφορικής</t>
  </si>
  <si>
    <t>Μηχανολόγων Μηχανικών</t>
  </si>
  <si>
    <t>Πολιτικών Μηχανικών</t>
  </si>
  <si>
    <t>Οικονομίας και Διοίκησης</t>
  </si>
  <si>
    <t>Διοίκησης Εφοδιαστικής Αλυσίδας</t>
  </si>
  <si>
    <t>Διοίκησης Οργανισμών, Marketing και Τουρισμού</t>
  </si>
  <si>
    <t>Διοικητικής Επιστήμης και Τεχνολογίας</t>
  </si>
  <si>
    <t>Λογιστικής και Πληροφοριακών Συστημάτων</t>
  </si>
  <si>
    <t>Λογιστικής και Χρηματοοικονομικής</t>
  </si>
  <si>
    <t xml:space="preserve">Οικονομικών Επιστημών </t>
  </si>
  <si>
    <t>Οργάνωσης και Διοίκησης Επιχειρήσεων</t>
  </si>
  <si>
    <t>Α.Κ.Ο.Ε</t>
  </si>
  <si>
    <t>Ανθρωπιστικών, Κοινωνικών και Οικονομικών Επιστημών (ΠΑΚΕΔΙΠΣ ΘΕΡΜΗ)</t>
  </si>
  <si>
    <t>Ε.Τ.</t>
  </si>
  <si>
    <t>Επιστήμης και Τεχνολογίας (ΠΑΚΕΔΙΠΣ ΘΕΡΜΗ)</t>
  </si>
  <si>
    <t>ΕΣΩΤΕΡΙΚΗΣ ΑΡΧΙΤΕΚΤΟΝΙΚΗΣ</t>
  </si>
  <si>
    <t>ΒΙΟΪΑΤΡΙΚΩΝ ΕΠΙΣΤΗΜΩΝ</t>
  </si>
  <si>
    <t>ΜΑΙΕΥΤΙΚΗΣ</t>
  </si>
  <si>
    <t>ΦΥΣΙΚΟΘΕΡΑΠΕΙΑΣ</t>
  </si>
  <si>
    <t>ΚΟΙΝΩΝΙΚΩΝ ΕΠΙΣΤΗΜΩΝ</t>
  </si>
  <si>
    <t>ΑΓΩΓΗΣ ΚΑΙ ΦΡΟΝΤΙΔΑΣ ΣΤΗΝ ΠΡΩΙΜΗ ΠΑΙΔΙΚΗ ΗΛΙΚΙΑ</t>
  </si>
  <si>
    <t>ΜΗΧΑΝΙΚΩΝ ΤΟΠΟΓΡΑΦΙΑΣ ΚΑΙ ΓΕΩΠΛΗΡΟΦΟΡΙΚΗΣ</t>
  </si>
  <si>
    <t>ΛΟΓΙΣΤΙΚΗΣ ΚΑΙ ΧΡΗΜΑΤΟΟΙΚΟΝΟΜΙΚΗΣ</t>
  </si>
  <si>
    <t>ΟΡΓΑΝΩΣΗΣ ΚΑΙ ΔΙΟΙΚΗΣΗΣ ΕΠΙΧΕΙΡΗΣΕΩΝ</t>
  </si>
  <si>
    <t>ΕΘΝΙΚΟ ΚΑΙ ΚΑΠΟΔΙΣΤΡΙΑΚΟ ΠΑΝΕΠΙΣΤΗΜΙΟ ΑΘΗΝΩΝ</t>
  </si>
  <si>
    <t>ΘΕΟΛΟΓΙΚΗ ΣΧΟΛΗ</t>
  </si>
  <si>
    <t>ΤΜΗΜΑ  ΘΕΟΛΟΓΙΑΣ</t>
  </si>
  <si>
    <t>ΤΜΗΜΑ ΚΟΙΝΩΝΙΚΗΣ ΘΕΟΛΟΓΙΑΣ ΚΑΙ ΘΡΗΣΚΕΙΟΛΟΓΙΑΣ</t>
  </si>
  <si>
    <t>ΝΟΜΙΚΗ ΣΧΟΛΗ</t>
  </si>
  <si>
    <t>ΤΜΗΜΑ ΝΟΜΙΚΗΣ</t>
  </si>
  <si>
    <t>ΣΧΟΛΗ ΟΙΚΟΝΟΜΙΚΩΝ ΚΑΙ ΠΟΛΙΤΙΚΩΝ ΕΠΙΣΤΗΜΩΝ</t>
  </si>
  <si>
    <t>ΤΜΗΜΑ ΟΙΚΟΝΟΜΙΚΩΝ ΕΠΙΣΤΗΜΩΝ</t>
  </si>
  <si>
    <t>ΤΜΗΜΑ ΠΟΛΙΤΙΚΗΣ ΕΠΙΣΤΗΜΗΣ ΚΑΙ ΔΗΜΟΣΙΑΣ ΔΙΟΙΚΗΣΗΣ</t>
  </si>
  <si>
    <t>ΤΜΗΜΑ ΤΟΥΡΚΙΚΩΝ ΣΠΟΥΔΩΝ ΚΑΙ ΣΥΓΧΡΟΝΩΝ ΑΣΙΑΤΙΚΩΝ ΣΠΟΥΔΩΝ</t>
  </si>
  <si>
    <t>ΤΜΗΜΑ ΕΠΙΚΟΙΝΩΝΙΑΣ ΚΑΙ ΜΕΣΩΝ ΜΑΖΙΚΗΣ ΕΝΗΜΕΡΩΣΗΣ</t>
  </si>
  <si>
    <t>ΤΜΗΜΑ ΚΟΙΝΩΝΙΟΛΟΓΙΑΣ</t>
  </si>
  <si>
    <t>ΤΜΗΜΑ ΔΙΟΙΚΗΣΗΣ ΕΠΙΧΕΙΡΗΣΕΩΝ ΚΑΙ ΟΡΓΑΝΙΣΜΩΝ</t>
  </si>
  <si>
    <t>ΤΜΗΜΑ ΔΙΑΧΕΙΡΙΣΗΣ ΛΙΜΕΝΩΝ ΚΑΙ ΝΑΥΤΙΛΙΑΣ (ΨΑΧΝΑ)</t>
  </si>
  <si>
    <t>ΤΜΗΜΑ ΨΗΦΙΑΚΩΝ ΤΕΧΝΩΝ ΚΑΙ ΚΙΝΗΜΑΤΟΓΡΑΦΟΥ (ΨΑΧΝΑ)</t>
  </si>
  <si>
    <t>ΦΙΛΟΣΟΦΙΚΗ ΣΧΟΛΗ</t>
  </si>
  <si>
    <t>ΤΜΗΜΑ ΦΙΛΟΛΟΓΙΑΣ</t>
  </si>
  <si>
    <t>ΤΜΗΜΑ ΙΣΤΟΡΙΑΣ ΚΑΙ ΑΡΧΑΙΟΛΟΓΙΑΣ</t>
  </si>
  <si>
    <t>ΠΡΟΓΡΑΜΜΑ ΣΠΟΥΔΩΝ ΦΙΛΟΣΟΦΙΑΣ, ΠΑΙΔΑΓΩΓΙΚΗΣ ΚΑΙ ΨΥΧΟΛΟΓΙΑΣ</t>
  </si>
  <si>
    <t>_</t>
  </si>
  <si>
    <t>ΠΑΙΔΑΓΩΓΙΚΟ ΤΜΗΜΑ ΔΕΥΤΕΡΟΒΑΘΜΙΑΣ ΕΚΠΑΙΔΕΥΣΗΣ</t>
  </si>
  <si>
    <t xml:space="preserve">ΤΜΗΜΑ ΦΙΛΟΣΟΦΙΑΣ  </t>
  </si>
  <si>
    <t>ΤΜΗΜΑ ΨΥΧΟΛΟΓΙΑΣ</t>
  </si>
  <si>
    <t>ΤΜΗΜΑ ΑΓΓΛΙΚΗΣ ΓΛΩΣΣΑΣ ΚΑΙ ΦΙΛΟΛΟΓΙΑΣ</t>
  </si>
  <si>
    <t>ΤΜΗΜΑ ΓΑΛΛΙΚΗΣ ΓΛΩΣΣΑΣ ΚΑΙ ΦΙΛΟΛΟΓΙΑΣ</t>
  </si>
  <si>
    <t>ΤΜΗΜΑ ΓΕΡΜΑΝΙΚΗΣ ΓΛΩΣΣΑΣ ΚΑΙ ΦΙΛΟΛΟΓΙΑΣ</t>
  </si>
  <si>
    <t>ΤΜΗΜΑ ΙΤΑΛΙΚΗΣ ΓΛΩΣΣΑΣ ΚΑΙ ΦΙΛΟΛΟΓΙΑΣ</t>
  </si>
  <si>
    <t>ΤΜΗΜΑ ΙΣΠΑΝΙΚΗΣ ΓΛΩΣΣΑΣ ΚΑΙ ΦΙΛΟΛΟΓΙΑΣ</t>
  </si>
  <si>
    <t>ΤΜΗΜΑ ΘΕΑΤΡΙΚΩΝ ΣΠΟΥΔΩΝ</t>
  </si>
  <si>
    <t>ΤΜΗΜΑ ΜΟΥΣΙΚΩΝ ΣΠΟΥΔΩΝ</t>
  </si>
  <si>
    <t>ΤΜΗΜΑ ΡΩΣΙΚΗΣ ΓΛΩΣΣΑΣ ΚΑΙ ΦΙΛΟΛΟΓΙΑΣ ΚΑΙ ΣΛΑΒΙΚΩΝ ΣΠΟΥΔΩΝ</t>
  </si>
  <si>
    <t>ΞΕΝΟΓΛΩΣΣΟ BA PROGRAM IN THE ARCHAEOLOGY, HISTORY AND LITERATURE OF THE ANCIENT GREECE</t>
  </si>
  <si>
    <t>ΣΧΟΛΗ ΘΕΤΙΚΩΝ ΕΠΙΣΤΗΜΩΝ</t>
  </si>
  <si>
    <t>ΤΜΗΜΑ ΦΥΣΙΚΗΣ</t>
  </si>
  <si>
    <t>ΤΜΗΜΑ ΧΗΜΕΙΑΣ</t>
  </si>
  <si>
    <t>ΤΜΗΜΑ ΜΑΘΗΜΑΤΙΚΩΝ</t>
  </si>
  <si>
    <t>ΤΜΗΜΑ ΒΙΟΛΟΓΙΑΣ</t>
  </si>
  <si>
    <t>ΤΜΗΜΑ ΓΕΩΛΟΓΙΑΣ ΚΑΙ ΓΕΩΠΕΡΙΒΑΛΛΟΝΤΟΣ</t>
  </si>
  <si>
    <t>ΤΜΗΜΑ ΠΛΗΡΟΦΟΡΙΚΗΣ KAI ΤΗΛΕΠΙΚΟΙΝΩΝΙΩΝ</t>
  </si>
  <si>
    <t>ΤΜΗΜΑ ΙΣΤΟΡΙΑΣ ΚΑΙ ΦΙΛΟΣΟΦΙΑΣ ΤΗΣ ΕΠΙΣΤΗΜΗΣ</t>
  </si>
  <si>
    <t>ΤΜΗΜΑ ΑΕΡΟΔΙΑΣΤΗΜΙΚΗΣ ΕΠΙΣΤΗΜΗΣ ΚΑΙ ΤΕΧΝΟΛΟΓΙΑΣ (ΨΑΧΝΑ)</t>
  </si>
  <si>
    <t>ΤΜΗΜΑ ΤΕΧΝΟΛΟΓΙΩΝ ΨΗΦΙΑΚΗΣ ΒΙΟΜΗΧΑΝΙΑΣ (ΨΑΧΝΑ)</t>
  </si>
  <si>
    <t>ΣΧΟΛΗ ΕΠΙΣΤΗΜΩΝ ΥΓΕΙΑΣ</t>
  </si>
  <si>
    <t>ΤΜΗΜΑ ΙΑΤΡΙΚΗΣ</t>
  </si>
  <si>
    <t xml:space="preserve">ΤΜΗΜΑ ΟΔΟΝΤΙΑΤΡΙΚΗΣ </t>
  </si>
  <si>
    <t xml:space="preserve">ΤΜΗΜΑ ΦΑΡΜΑΚΕΥΤΙΚΗΣ </t>
  </si>
  <si>
    <t>ΤΜΗΜΑ ΝΟΣΗΛΕΥΤΙΚΗΣ</t>
  </si>
  <si>
    <t>ΣΧΟΛΗ ΕΠΙΣΤΗΜΩΝ ΑΓΩΓΗΣ</t>
  </si>
  <si>
    <t>ΠΑΙΔΑΓΩΓΙΚΟ ΤΜΗΜΑ ΔΗΜΟΤΙΚΗΣ ΕΚΠΑΙΔΕΥΣΗΣ</t>
  </si>
  <si>
    <t>ΤΜΗΜΑ ΕΚΠΑΙΔΕΥΣΗΣ ΚΑΙ ΑΓΩΓΗΣ ΣΤΗΝ ΠΡΟΣΧΟΛΙΚΗ ΗΛΙΚΙΑ</t>
  </si>
  <si>
    <t>ΣΧΟΛΗ ΕΠΙΣΤΗΜΗΣ ΦΥΣΙΚΗΣ ΑΓΩΓΗΣ ΚΑΙ ΑΘΛΗΤΙΣΜΟΥ</t>
  </si>
  <si>
    <t>ΤΜΗΜΑ ΕΠΙΣΤΗΜΗΣ ΦΥΣΙΚΗΣ ΑΓΩΓΗΣ ΚΑΙ ΑΘΛΗΤΙΣΜΟΥ</t>
  </si>
  <si>
    <t>ΣΧΟΛΗ ΑΓΡΟΤΙΚΗΣ ΑΝΑΠΤΥΞΗΣ, ΔΙΑΤΡΟΦΗΣ ΚΑΙ ΑΕΙΦΟΡΙΑΣ</t>
  </si>
  <si>
    <t>ΤΜΗΜΑ ΑΓΡΟΤΙΚΗΣ ΑΝΑΠΤΥΞΗΣ, ΑΓΡΟΔΙΑΤΡΟΦΗΣ ΚΑΙ ΔΙΑΧΕΙΡΙΣΗΣ ΦΥΣΙΚΩΝ ΠΟΡΩΝ (ΨΑΧΝΑ)</t>
  </si>
  <si>
    <t>ΓΕΝΙΚΟ ΤΜΗΜΑ</t>
  </si>
  <si>
    <t>ΠΡΟΓΡΑΜΜΑΤΑ ΣΠΟΥΔΩΝ πρώην ΤΕΙ ΣΤ. ΕΛΛΑΔΑΣ (ένταξη στο ΕΚΠΑ Ν. 4589/2019)</t>
  </si>
  <si>
    <t>ΗΛΕΚΤΡΟΛΟΓΩΝ ΜΗΧΑΝΙΚΩΝ ΤΕ</t>
  </si>
  <si>
    <t>ΜΗΧΑΝΙΚΩΝ ΑΥΤΟΜΑΤΙΣΜΟΥ ΤΕ</t>
  </si>
  <si>
    <t>ΜΗΧΑΝΟΛΟΓΩΝ ΜΗΧΑΝΙΚΩΝ ΤΕ</t>
  </si>
  <si>
    <t>ΜΗΧΑΝΙΚΩΝ ΤΕΧΝΟΛΟΓΙΑΣ ΑΕΡΟΣΚΑΦΩΝ ΤΕ</t>
  </si>
  <si>
    <t>ΣΥΝΟΛΑ</t>
  </si>
  <si>
    <t>ΕΘΝΙΚΟ ΜΕΤΣΟΒΙΟ  ΠΟΛΥΤΕΧΝΕΙΟ  - ΑΠΟΓΡΑΦΙΚΗ ΕΡΕΥΝΑ  ΦΟΙΤΗΤΩΝ   1/9/2021 - 31/8/2022</t>
  </si>
  <si>
    <t xml:space="preserve">ΣΧΟΛΕΣ  ΕΜΠ </t>
  </si>
  <si>
    <t>ΠΟΛΙΤΙΚΟΙ ΜΗΧΑΝΙΚΟΙ</t>
  </si>
  <si>
    <t>ΜΗΧΑΝΟΛΟΓΟΙ ΜΗΧΑΝΙΚΟΙ</t>
  </si>
  <si>
    <t>ΗΛΕΚΤΡΟΛΟΓΟΙ ΜΗΧΑΝΙΚΟΙ &amp; ΜΗΧΑΝΙΚΟΙ ΥΠΟΛΟΓΙΣΤΩΝ</t>
  </si>
  <si>
    <t>ΑΡΙΧΤΕΚΤΟΝΕΣ ΜΗΧΑΝΙΚΟΙ</t>
  </si>
  <si>
    <t>ΧΗΜΙΚΟΙ ΜΗΧΑΝΙΚΟΙ</t>
  </si>
  <si>
    <t xml:space="preserve">ΑΓΡΟΝΟΜΟΙ &amp; ΤΟΠΟΓΡΑΦΟΙ ΜΗΧΑΝΙΚΟΙ - ΜΗΧΑΝΙΚΟΙ  ΓΕΩΠΛΗΡΟΦΟΡΙΚΗΣ </t>
  </si>
  <si>
    <t>ΜΗΧΑΝΙΚΟΙ ΜΕΤΑΛΛΕΙΩΝ -ΜΕΤΑΛΛΟΥΡΓΩΝ</t>
  </si>
  <si>
    <t>ΝΑΥΠΗΓΟΙ ΜΗΧΑΝΟΛΟΓΟΙ ΜΗΧΑΝΙΚΟΙ</t>
  </si>
  <si>
    <t>ΕΦΑΡΜΟΣΜΕΝΩΝ ΜΑΘΗΜΑΤΙΚΩΝ &amp; ΦΥΣΙΚΩΝ ΕΠΙΣΤΗΜΩΝ</t>
  </si>
  <si>
    <t xml:space="preserve">ΣΥΝΟΛΟ </t>
  </si>
  <si>
    <t>Αριθμός Διαγραφέντων φοιτητών *</t>
  </si>
  <si>
    <t>ΕΑΠ</t>
  </si>
  <si>
    <t>ΣΑΕ</t>
  </si>
  <si>
    <t>ΣΚΕ</t>
  </si>
  <si>
    <t>ΣΘΕΤ</t>
  </si>
  <si>
    <t>ΣΕΤ</t>
  </si>
  <si>
    <t>* στοιχεία μόνο από τα ΠΣ με ετήσια διάρθρωση</t>
  </si>
  <si>
    <t>ΣΧΟΛΗ ΑΝΘΡΩΠΙΣΤΙΚΩΝ ΕΠΙΣΤΗΜΩΝ</t>
  </si>
  <si>
    <t xml:space="preserve">ΚΟΙΝΩΝΙΚΩΝ ΕΠΙΣΤΗΜΩΝ </t>
  </si>
  <si>
    <t xml:space="preserve">ΘΕΤΙΚΩΝ ΕΠΙΣΤΗΜΩΝ &amp; ΤΕΧΝΟΛΟΓΙΑΣ </t>
  </si>
  <si>
    <t>ΕΦΑΡΜΟΣΜΕΝΩΝ ΤΕΧΝΩΝ</t>
  </si>
  <si>
    <t>Ελληνικό Μεσογειακό Πανεπιστήμιο</t>
  </si>
  <si>
    <t>Γεωπονικών Επιστημών</t>
  </si>
  <si>
    <t>Τμήμα Γεωπονίας</t>
  </si>
  <si>
    <t>Επιστημών Διοίκησης και Οικονομίας</t>
  </si>
  <si>
    <t>Τμήμα Διοίκησης Επιχειρήσεων και Τουρισμού</t>
  </si>
  <si>
    <t>Τμήμα Διοικητικής Επιστήμης και Τεχνολογίας</t>
  </si>
  <si>
    <t>Τμήμα Λογιστικής και Χρηματοοικονομικής</t>
  </si>
  <si>
    <t>Τμήμα Κοινωνικής Εργασίας</t>
  </si>
  <si>
    <t>Τμήμα Νοσηλευτικής</t>
  </si>
  <si>
    <t>Τμήμα Επιστημών Διατροφής και Διαιτολογίας</t>
  </si>
  <si>
    <t>Μηχανικών</t>
  </si>
  <si>
    <t>Τμήμα Ηλεκτρολόγων Μηχανικών και Μηχανικών Υπολογιστών</t>
  </si>
  <si>
    <t>Τμήμα Μηχανολόγων Μηχανικών</t>
  </si>
  <si>
    <t>Τμήμα Ηλεκτρονικών Μηχανικών</t>
  </si>
  <si>
    <t>Μουσικής και Οπτοακουστικών Τεχνολογιών</t>
  </si>
  <si>
    <t>Τμήμα Μουσικής Τεχνολογίας και Ακουστικής</t>
  </si>
  <si>
    <t>ΓΕΩΠΟΝΙΚΩΝ ΕΠΙΣΤΗΜΩΝ</t>
  </si>
  <si>
    <t>ΤΜΗΜΑ ΓΕΩΠΟΝΙΑΣ</t>
  </si>
  <si>
    <t>ΕΠΙΣΤΗΜΩΝ ΔΙΟΙΚΗΣΗΣ ΚΑΙ ΟΙΚΟΝΟΜΙΑΣ</t>
  </si>
  <si>
    <t>ΤΜΗΜΑ ΔΙΟΙΚΗΣΗΣ ΕΠΙΧΕΙΡΗΣΕΩΝ ΚΑΙ ΤΟΥΡΙΣΜΟΥ</t>
  </si>
  <si>
    <t>ΤΜΗΜΑ ΔΙΟΙΚΗΤΙΚΗΣ ΕΠΙΣΤΗΜΗΣ ΚΑΙ ΤΕΧΝΟΛΟΓΙΑΣ</t>
  </si>
  <si>
    <t>ΤΜΗΜΑ ΛΟΓΙΑΣΤΙΚΗΣ ΚΑΙ ΧΡΗΜΑΤΟΟΙΚΟΝΟΜΙΚΗΣ</t>
  </si>
  <si>
    <t>ΤΜΗΜΑ ΚΟΙΝΩΝΙΚΗΣ ΕΡΓΑΣΙΑΣ</t>
  </si>
  <si>
    <t>ΤΜΗΜΑ  ΕΠΙΣΤΗΜΩΝ ΔΙΑΤΡΟΦΗΣ ΚΑΙ ΔΙΑΙΤΟΛΟΓΙΑΣ</t>
  </si>
  <si>
    <t>ΜΗΧΑΝΙΚΩΝ</t>
  </si>
  <si>
    <t>ΤΜΗΜΑ  ΗΛΕΚΤΡΟΛΟΓΩΝ  ΜΗΧΑΝΙΚΩΝ ΚΑΙ ΜΗΧΑΝΙΚΩΝ ΥΠΟΛΟΓΙΣΤΩΝ</t>
  </si>
  <si>
    <t>ΤΜΗΜΑ ΜΗΧΑΝΟΛΟΓΩΝ ΜΗΧΑΝΙΚΩΝ</t>
  </si>
  <si>
    <t>ΤΜΗΜΑ ΗΛΕΚΤΡΟΝΙΚΩΝ ΜΗΧΑΝΙΚΩΝ</t>
  </si>
  <si>
    <t>ΜΟΥΣΙΚΗΣ ΚΑΙ ΟΠΤΙΚΟΑΚΟΥΣΤΙΚΩΝ ΤΕΧΝΟΛΟΓΙΩΝ</t>
  </si>
  <si>
    <t>ΤΜΗΜΑ ΜΟΥΣΙΚΗΣ ΤΕΧΝΟΛΟΓΙΑΣ ΚΑΙ ΑΚΟΥΣΤΙΚΗΣ</t>
  </si>
  <si>
    <t>ΑΝΘΡΩΠΙΣΤΙΚΩΝ ΕΠΙΣΤΗΜΩΝ</t>
  </si>
  <si>
    <t>ΙΣΤΟΡΙΑΣ</t>
  </si>
  <si>
    <t>ΞΕΝΩΝ ΓΛΑΩΣΣΩΝ ΜΕΤΑΦΡΑΣΗΣ &amp; ΔΙΕΡΜΗΝΕΙΑΣ</t>
  </si>
  <si>
    <t>ΕΠΙΣΤΗΜΗΣ ΤΗΣ ΠΛΗΡΟΦΟΡΙΑ &amp; ΠΛΗΡΟΦΟΡΙΚΗΣ</t>
  </si>
  <si>
    <t>ΑΡΧΕΙΟΝΟΜΙΑΣ, ΒΙΒΛΙΟΘΗΚΟΝΟΜΙΑΣ &amp; ΜΟΥΣΕΙΟΛΟΓΙΑΣ</t>
  </si>
  <si>
    <t>ΜΟΥΣΙΚΗΣ ΚΑΙ ΟΠΤΙΚΟΑΚΟΥΣΤΙΚΩΝ ΤΕΧΝΩΝ</t>
  </si>
  <si>
    <t>ΤΕΧΝΩΝ ΗΧΟΥ ΚΑΙ ΕΙΚΟΝΑΣ</t>
  </si>
  <si>
    <t>ΟΙΚΟΝΟΜΙΚΏΝ ΕΠΙΣΤΗΜΩΝ</t>
  </si>
  <si>
    <t>ΤΟΥΡΙΣΜΟΥ</t>
  </si>
  <si>
    <t>ΠΕΡΙΒΑΛΛΟΝΤΟΣ</t>
  </si>
  <si>
    <t>ΕΠΙΣΤΗΜΗΣ &amp; ΤΕΧΝΟΛΟΓΙΑΣ ΤΡΟΦΙΜΩΝ</t>
  </si>
  <si>
    <t>ΨΗΦΙΑΚΩΝ ΜΕΣΩΝ &amp; ΕΠΙΚΟΙΝΩΝΙΑΣ</t>
  </si>
  <si>
    <t>ΕΘΝΟΜΟΥΣΙΚΟΛΟΓΙΑΣ</t>
  </si>
  <si>
    <t>ΠΕΡΙΦΕΡΕΙΑΚΗΣ ΑΝΑΠΤΥΞΗΣ</t>
  </si>
  <si>
    <t>ΑΡΧΕΙΟΝΟΜΙΑΣ ΒΙΒΛΙΟΘΗΚΟΝΟΜΙΑΣ &amp; ΜΟΥΣΕΙΟΛΟΓΙΑΣ</t>
  </si>
  <si>
    <t>OΠΑ</t>
  </si>
  <si>
    <t>ΣΧΟΛΗ ΟΙΚΟΝΟΜΙΚΩΝ ΕΠΙΣΤΗΜΩΝ</t>
  </si>
  <si>
    <t>ΔΕΟΣ</t>
  </si>
  <si>
    <t>ΟΙΚ.ΕΠΙΣΤΗΜΗ</t>
  </si>
  <si>
    <t>ΣΧΟΛΗ ΔΙΟΙΚΗΣΗΣ ΕΠΙΧΕΙΡΗΣΕΩΝ</t>
  </si>
  <si>
    <t>ΔΕΤ</t>
  </si>
  <si>
    <t>ΟΔΕ</t>
  </si>
  <si>
    <t>ΛΟΧΡΗ</t>
  </si>
  <si>
    <t>ΜΑΡΚΕΤΙΝΓΚ &amp; ΕΠΙΚΟΙΝΩΝΙΑΣ</t>
  </si>
  <si>
    <t>ΣΧΟΛΗ ΕΠΙΣΤΗΜΩΝ &amp; ΤΕΧΝΟΛΟΓΙΑΣ</t>
  </si>
  <si>
    <t>ΠΛΗΡΟΦΟΡΙΚΗ</t>
  </si>
  <si>
    <t>ΣΤΑΤΙΣΤΙΚΗ</t>
  </si>
  <si>
    <t>ΔΙΕΘΝΩΝ ΚΑΙ ΕΥΡΩΠΑΪΚΩΝ ΟΙΚΟΝΟΜΙΚΩΝ ΣΠΟΥΔΩΝ</t>
  </si>
  <si>
    <t xml:space="preserve">ΟΙΚΟΝΟΜΙΚΗΣ ΕΠΙΣΤΗΜΗΣ </t>
  </si>
  <si>
    <t xml:space="preserve">ΔΙΟΙΚΗΤΙΚΗΣ ΕΠΙΣΤΗΜΗΣ ΚΑΙ ΤΕΧΝΟΛΟΓΙΑΣ </t>
  </si>
  <si>
    <t>ΣΤΑΤΙΣΤΙΚΗΣ ΚΑΙ ΑΝΑΛΟΓΙΣΤΙΚΩΝ  ΧΡΗΜΑΤΟΟΙΚΟΝΟΜΙΚΩΝ ΜΑΘΗΜΑΤΙΚΩΝ</t>
  </si>
  <si>
    <t>ΑΠΟΓΡΑΦΙΚΗ ΕΡΕΥΝΑ ΑΚΑΔΗΜΑΪΚΟΥ ΕΤΟΥΣ 2021-2022</t>
  </si>
  <si>
    <t xml:space="preserve">Αριθμός νεοεγγραφέντων φοιτητών στο Α΄έτος </t>
  </si>
  <si>
    <t>Αριθμός εγγεγρμμένων φοιτητών στα κανονικά εξάμηνα (ν)</t>
  </si>
  <si>
    <t>Αριθμός εγγεγρμμένων φοιτητών σε εξάμηνα &gt;ν+4</t>
  </si>
  <si>
    <t xml:space="preserve">Αριθμός Διαγραφέντων φοιτητών </t>
  </si>
  <si>
    <t xml:space="preserve">Αριθμός πτυχιούχων εντός των κανονικών εξαμήνων φοίτησης (ν) </t>
  </si>
  <si>
    <t xml:space="preserve">Αριθμός πτυχιούχων σε εξάμηνο φοίτησης &gt;ν και &lt;=ν+4 </t>
  </si>
  <si>
    <t xml:space="preserve">Αριθμός πτυχιούχων σε εξάμηνο φοίτησης &gt;ν+4 </t>
  </si>
  <si>
    <t xml:space="preserve">Αριθμός νεοεγγραφέντων μεταπτυχιακών φοιτητών </t>
  </si>
  <si>
    <t xml:space="preserve">Συνολικός αριθμός μεταπτυχιακών φοιτητών </t>
  </si>
  <si>
    <t xml:space="preserve">Αριθμός διπλωματούχων μεταπτυχιακών φοιτητών </t>
  </si>
  <si>
    <t>Αριθμός νεοεγγραφέντων υποψήφιων διδακτόρων</t>
  </si>
  <si>
    <t xml:space="preserve">Συνολικός αριθμός υποψηφίων διδακτόρων </t>
  </si>
  <si>
    <t xml:space="preserve">Αριθμός διπλωματούχων διδακτόρων </t>
  </si>
  <si>
    <t>ΠΑΝΕΠΙΣΤΗΜΙΟ ΠΕΙΡΑΙΩΣ</t>
  </si>
  <si>
    <t>Οικονομικών, Επιχειρηματικών και Διεθνών Σπουδών</t>
  </si>
  <si>
    <t>Οικονομικής Επιστήμης</t>
  </si>
  <si>
    <t>Οργάνωσης &amp; Διοίκησης Επιχειρήσεων</t>
  </si>
  <si>
    <t>Διεθνών &amp; Ευρωπαικών Σπουδών</t>
  </si>
  <si>
    <t>Τουριστικών Σπουδών</t>
  </si>
  <si>
    <t>Ναυτιλίας και Βιομηχανίας</t>
  </si>
  <si>
    <t>Βιομηχανικής Διοίκησης και Τεχνολογίας</t>
  </si>
  <si>
    <t>-</t>
  </si>
  <si>
    <t>Ναυτιλιακών Σπουδών</t>
  </si>
  <si>
    <t>Χρηματοοικονομικής και Στατιστικής</t>
  </si>
  <si>
    <t>Χρηματοοικονομικής και Τραπεζικής Διοικητικής</t>
  </si>
  <si>
    <t>Στατιστικής και Ασφαλιστικής Επιστήμης</t>
  </si>
  <si>
    <t xml:space="preserve">Τεχνολογιών Πληροφορικής και Επικοινωνιών </t>
  </si>
  <si>
    <t>Πληρoφορικής</t>
  </si>
  <si>
    <t xml:space="preserve">Ψηφιακών Συστημάτων </t>
  </si>
  <si>
    <t>ΟΙΚΟΝΟΜΙΚΩΝ ΕΠΙΧΕΙΡΗΜΑΤΙΚΩΝ ΚΑΙ ΔΙΕΘΝΩΝ ΣΠΟΥΔΩΝ</t>
  </si>
  <si>
    <t>ΟΡΓΑΝΩΣΗΣ &amp; ΔΙΟΙΚΗΣΗΣ ΕΠΙΧΕΙΡΗΣΕΩΝ</t>
  </si>
  <si>
    <t>ΔΙΕΘΝΩΝ  &amp; ΕΥΡΩΑΠΪΚΩΝ ΣΠΟΥΔΩΝ</t>
  </si>
  <si>
    <t>ΤΟΥΡΙΣΤΙΚΩΝ ΣΠΟΥΔΩΝ</t>
  </si>
  <si>
    <t>ΝΑΥΤΙΛΙΑΣ ΚΑΙ ΒΙΟΜΗΧΑΝΙΑΣ</t>
  </si>
  <si>
    <t>ΝΑΥΤΙΛΙΑΚΩΝ ΣΠΟΥΔΩΝ</t>
  </si>
  <si>
    <t>ΧΡΗΜΑΤΟΟΙΚΟΝΟΜΙΚΗΣ ΚΑΙ ΤΡΑΠΕΖΙΚΗΣ ΔΙΟΙΚΗΤΙΚΗΣ</t>
  </si>
  <si>
    <t>ΒΙΟΜΗΧΑΝΙΚΗΣ ΔΙΟΙΚΗΣΗΣ ΚΑΙ ΤΕΧΝΟΛΟΓΙΑΣ</t>
  </si>
  <si>
    <t>ΧΡΗΜΑΤΟΙΟΙΚΟΝΟΜΙΚΗΣ ΚΑΙ ΣΤΑΤΙΣΤΙΚΗΣ</t>
  </si>
  <si>
    <t>ΣΤΑΤΙΣΤΙΚΗΣ ΚΑΙ ΑΣΦΑΛΙΣΤΙΚΗΣ ΕΠΙΣΤΗΜΗ</t>
  </si>
  <si>
    <t xml:space="preserve">ΨΗΦΙΑΚΩΝ ΣΥΣΤΗΜΑΤΩΝ </t>
  </si>
  <si>
    <t xml:space="preserve">ΤΕΧΝΟΛΟΓΙΩΝ  ΠΛΗΦΟΡΙΚΗΣ ΚΑΙ ΕΠΙΚΟΙΝΩΝΙΩΝ  </t>
  </si>
  <si>
    <t xml:space="preserve">ΠΛΗΡΟΦΟΡΙΚΗΣ </t>
  </si>
  <si>
    <t>ΣΧΟΛΗ ΠΕΡΙΒΑΛΛΟΝΤΟΣ</t>
  </si>
  <si>
    <t xml:space="preserve">ΕΠΙΣΤΗΜΗΣ ΤΡΟΦΙΜΩΝ ΚΑΙ ΔΙΑΤΡΟΦΗΣ </t>
  </si>
  <si>
    <t>ΩΚΕΑΝΟΓΡΑΦΙΑΣ ΚΑΙ ΘΑΛΑΣΣΙΩΝ ΒΙΟΕΠΙΣΤΗΜΩΝ</t>
  </si>
  <si>
    <t xml:space="preserve">ΣΧΟΛΗ ΚΟΙΝΩΝΙΚΩΝ ΕΠΙΣΤΗΜΩΝ </t>
  </si>
  <si>
    <t>ΓΕΩΓΡΑΦΙΑ</t>
  </si>
  <si>
    <t>ΚΟΙΝΩΝΙΚΗΣ ΑΝΘΡΩΠΟΛΟΓΙΑΣ ΚΑΙ ΙΣΤΟΡΙΑΣ</t>
  </si>
  <si>
    <t>ΚΟΙΝΩΝΙΟΛΟΓΙΑΣ</t>
  </si>
  <si>
    <t>ΠΟΛΙΤΙΣΜΙΚΗΣ ΤΕΧΝΟΛΟΓΙΑΣ ΚΑΙ ΕΠΙΚΟΙΝΩΝΙΑΣ</t>
  </si>
  <si>
    <t>ΣΧΟΛΗ ΕΠΙΣΤΗΜΩΝ ΤΗΣ ΔΙΟΙΚΗΣΗΣ</t>
  </si>
  <si>
    <t>ΔΙΟΙΚΗΣΗΣ ΕΠΙΧΕΙΡΗΣΕΩΝ</t>
  </si>
  <si>
    <t>ΝΑΥΤΙΛΙΑΣ ΚΑΙ ΕΠΙΧΕΙΡΗΜΑΤΙΚΩΝ ΥΠΗΡΕΣΙΩΝ</t>
  </si>
  <si>
    <t>ΟΙΚΟΝΟΜΙΚΗΣ ΚΑΙ ΔΙΟΙΚΗΣΗΣ ΤΟΥΡΙΣΜΟΥ</t>
  </si>
  <si>
    <t>ΕΠΙΣΤΗΜΩΝ ΤΗΣ ΠΡΟΣΧΟΛΙΚΗΣ ΑΓΩΓΗΣ ΚΑΙ ΤΟΥ ΕΚΠΑΙΔΕΥΤΙΚΟΥ ΣΧΕΔΙΑΣΜΟΥ</t>
  </si>
  <si>
    <t>ΜΕΣΟΓΕΙΑΚΩΝ ΣΠΟΥΔΩΝ</t>
  </si>
  <si>
    <t>ΠΟΛΥΤΕΧΝΙΚΗ ΣΧΟΛΗ</t>
  </si>
  <si>
    <t>ΜΗΧΑΝΙΚΩΝ ΟΙΚΟΝΟΜΙΑΣ ΚΑΙ ΔΙΟΙΚΗΣΗΣ</t>
  </si>
  <si>
    <t xml:space="preserve">ΜΗΧΑΝΙΚΩΝ ΠΛΗΡΟΦΟΡΙΑΚΩΝ ΚΑΙ ΕΠΙΚΟΙΝΩΝΙΑΚΩΝ ΣΥΣΤΗΜΑΤΩΝ </t>
  </si>
  <si>
    <t>ΜΗΧΑΝΙΚΩΝ ΣΧΕΔΙΑΣΗΣ ΠΡΟΪΟΝΤΩΝ ΚΑΙ ΣΥΣΤΗΜΑΤΩΝ</t>
  </si>
  <si>
    <t>ΣΥΝΟΛΟ ΙΔΡΥΜΑΤΟΣ</t>
  </si>
  <si>
    <t>ΕΠΙΣΤΗΜΩΝ ΤΗΣ ΔΙΟΙΚΗΣΗΣ</t>
  </si>
  <si>
    <t xml:space="preserve">ΠΑΝΕΠΙΣΤΗΜΙΟ ΔΥΤΙΚΗΣ ΑΤΤΙΚΗΣ </t>
  </si>
  <si>
    <t>ΔΙΟΙΚΗΤΙΚΩΝ, ΟΙΚΟΝΟΜΙΚΩΝ &amp; ΚΟΙΝΩΝΙΚΩΝ ΕΠΙΣΤΗΜΩΝ</t>
  </si>
  <si>
    <t>ΑΡΧΕΙΟΝΟΜΙΑΣ, ΒΙΒΛΙΟΘΗΚΟΝΟΜΙΑΣ ΚΑΙ ΣΥΣΤΗΜΑΤΩΝ ΠΛΗΡΟΦΟΡΗΣΗΣ</t>
  </si>
  <si>
    <t xml:space="preserve">ΔΙΟΙΚΗΣΗΣ ΕΠΙΧΕΙΡΗΣΕΩΝ </t>
  </si>
  <si>
    <t>ΔΙΟΙΚΗΣΗΣ ΤΟΥΡΙΣΜΟΥ</t>
  </si>
  <si>
    <t>ΗΛΕΚΤΡΟΛΟΓΩΝ ΚΑΙ ΗΛΕΚΤΡΟΝΙΚΩΝ ΜΗΧΑΝΙΚΩΝ</t>
  </si>
  <si>
    <t>ΜΗΧΑΝΙΚΩΝ ΒΙΟΪΑΤΡΙΚΗΣ</t>
  </si>
  <si>
    <t>ΜΗΧΑΝΙΚΩΝ ΒΙΟΜΗΧΑΝΙΚΗΣ ΣΧΕΔΙΑΣΗΣ ΚΑΙ ΠΑΡΑΓΩΓΗΣ</t>
  </si>
  <si>
    <t>ΜΗΧΑΝΙΚΩΝ ΠΛΗΡΟΦΟΡΙΚΗΣ ΚΑΙ ΥΠΟΛΟΓΙΣΤΩΝ</t>
  </si>
  <si>
    <t>ΝΑΥΠΗΓΩΝ ΜΗΧΑΝΙΚΩΝ</t>
  </si>
  <si>
    <t>ΕΦΑΡΜΟΣΜΕΝΩΝ ΤΕΧΝΩΝ ΚΑΙ ΠΟΛΙΤΙΣΜΟΥ</t>
  </si>
  <si>
    <t>ΓΡΑΦΙΣΤΙΚΗΣ ΚΑΙ ΟΠΤΙΚΗΣ ΕΠΙΚΟΙΝΩΝΙΑΣ</t>
  </si>
  <si>
    <t xml:space="preserve">ΣΥΝΤΗΡΗΣΗΣ ΑΡΧΑΙΟΤΗΤΩΝ ΚΑΙ ΕΡΓΩΝ ΤΕΧΝΗΣ </t>
  </si>
  <si>
    <t>ΦΩΤΟΓΡΑΦΙΑΣ ΚΑΙ ΟΠΤΙΚΟΑΚΟΥΣΤΙΚΩΝ ΤΕΧΝΩΝ</t>
  </si>
  <si>
    <t>ΕΠΙΣΤΗΜΩΝ ΤΡΟΦΙΜΩΝ</t>
  </si>
  <si>
    <t>ΕΠΙΣΤΗΜΗΣ ΚΑΙ ΤΕΧΝΟΛΟΓΙΑΣ ΤΡΟΦΙΜΩΝ</t>
  </si>
  <si>
    <t>ΕΠΙΣΤΗΜΩΝ ΟΙΝΟΥ, ΑΜΠΕΛΟΥ ΚΑΙ ΠΟΤΩΝ</t>
  </si>
  <si>
    <t>ΕΠΙΣΤΗΜΩΝ ΥΓΕΙΑΣ ΚΑΙ ΠΡΟΝΟΙΑΣ</t>
  </si>
  <si>
    <t>ΕΡΓΟΘΕΡΑΠΕΙΑΣ</t>
  </si>
  <si>
    <t>ΝΟΣΗΛΕΥΤΙΚΗΣ</t>
  </si>
  <si>
    <t>ΔΗΜΟΣΙΑΣ ΥΓΕΙΑΣ</t>
  </si>
  <si>
    <t>ΔΗΜΟΣΙΑΣ ΚΑΙ ΚΟΙΝΟΤΙΚΗΣ ΥΓΕΙΑΣ</t>
  </si>
  <si>
    <t>ΠΟΛΙΤΙΚΩΝ ΔΗΜΟΣΙΑΣ ΥΓΕΙΑΣ</t>
  </si>
  <si>
    <t xml:space="preserve">Τμήμα Μηχανολόγων Μηχανικών  </t>
  </si>
  <si>
    <t xml:space="preserve">Τμήμα Μηχανικών Ορυκτών Πόρων </t>
  </si>
  <si>
    <t xml:space="preserve">Τμήμα Μηχανικών Σχεδίασης Προϊόντων και Συστημάτων </t>
  </si>
  <si>
    <t>Τμήμα Χημικών Μηχανικών</t>
  </si>
  <si>
    <t xml:space="preserve">Τμήμα Περιφερειακής και Διασυνοριακής Ανάπτυξης </t>
  </si>
  <si>
    <t xml:space="preserve">Τμήμα Λογιστικής και Χρηματοοικονομικής </t>
  </si>
  <si>
    <t xml:space="preserve">Τμήμα Διεθνών και Ευρωπαϊκών Οικονομικών Σπουδών </t>
  </si>
  <si>
    <t xml:space="preserve">Τμήμα Οργάνωσης και Διοίκησης Επιχειρήσεων  </t>
  </si>
  <si>
    <t xml:space="preserve">Τμήμα Στατιστικής και Ασφαλιστικής Επιστήμης  </t>
  </si>
  <si>
    <t xml:space="preserve">Τμήμα Οικονομικών Επιστημών  </t>
  </si>
  <si>
    <t>ΚΟΙΝΩΝΙΚΩΝ ΚΑΙ ΑΝΘΡΩΠΙΣΤΙΚΩΝ ΕΠΙΣΤΗΜΩΝ</t>
  </si>
  <si>
    <t xml:space="preserve">Τμήμα Ψυχολογίας </t>
  </si>
  <si>
    <t xml:space="preserve">Παιδαγωγικό Τμήμα Νηπιαγωγών </t>
  </si>
  <si>
    <t xml:space="preserve">Παιδαγωγικό Τμήμα Δημοτικής Εκπαίδευσης </t>
  </si>
  <si>
    <t>Τμήμα Επικοινωνίας και Ψηφιακών Μέσων</t>
  </si>
  <si>
    <t>Τμήμα Πληροφορικής</t>
  </si>
  <si>
    <t>Τμήμα Μαθηματικών</t>
  </si>
  <si>
    <t>Τμήμα Μαιευτικής</t>
  </si>
  <si>
    <t>Τμήμα Εργοθεραπείας</t>
  </si>
  <si>
    <t>Τμήμα Εικαστικών και Εφαρμοσμένων Τεχνών</t>
  </si>
  <si>
    <t>ΠΑΛΙΑ ΠΡΟΓΡΑΜΜΑΤΑ ΣΠΟΥΔΩΝ ΤΟΥ ΠΡΩΗΝ ΤΕΙ ΔΥΤΙΚΗΣ ΜΑΚΕΔΟΝΙΑΣ</t>
  </si>
  <si>
    <t>Τμήμα Μηχανικών Περιβάλλοντος &amp; Αντιρρύπανσης ΤΕ - Κατεύθυνσης Μηχανικών Γεωτεχνολογίας &amp; Περιβάλλοντος</t>
  </si>
  <si>
    <t>Τμήμα Μηχανικών Περιβάλλοντος &amp; Αντιρρύπανσης ΤΕ - Κατεύθυνσης Μηχανικών Αντιρρύπανσης</t>
  </si>
  <si>
    <t>Τμήμα Διεθνούς Εμπορίου ΤΕ</t>
  </si>
  <si>
    <t>Τμήμα Μηχανολόγων Μηχανικών ΤΕ</t>
  </si>
  <si>
    <t>Τμήμα Βιομηχανικού Σχεδιασμού ΤΕ</t>
  </si>
  <si>
    <t>Τμήμα Μηχανικών Πληροφορικής ΤΕ</t>
  </si>
  <si>
    <t>Τμήμα Ψηφιακών Μέσων και Επικοινωνίας ΤΕ</t>
  </si>
  <si>
    <t>Τμήματα Σχολής Γεωπονίας ΤΕ</t>
  </si>
  <si>
    <t>Τμήμα Διοίκησης Επιχειρήσεων ΤΕ-Κοζάνη</t>
  </si>
  <si>
    <t>Τμήμα Μαιευτικής ΤΕ</t>
  </si>
  <si>
    <t>Τμήμα Λογιστικής ΤΕ</t>
  </si>
  <si>
    <t>Τμήμα Χρηματοοικονομικών Εφαρμογών ΤΕ</t>
  </si>
  <si>
    <t>Τμήμα Λογιστικής και Χρηματοοικονομικής ΤΕ</t>
  </si>
  <si>
    <t>Τμήματα Διοίκησης Επιχειρήσεων ΤΕ- Γρεβενά</t>
  </si>
  <si>
    <t>Τμήμα Ηλεκτρολόγων Μηχανικών ΤΕ</t>
  </si>
  <si>
    <t xml:space="preserve">ΜΗΧΑΝΟΛΟΓΩΝ ΜΗΧΑΝΙΚΩΝ  </t>
  </si>
  <si>
    <t xml:space="preserve">ΜΗΧΑΝΙΚΩΝ ΟΡΥΚΤΩΝ ΠΟΡΩΝ </t>
  </si>
  <si>
    <t xml:space="preserve">ΜΗΧΑΝΙΚΩΝ ΣΧΕΔΙΑΣΗΣ ΠΡΟΪΟΝΤΩΝ ΚΑΙ ΣΥΣΤΗΜΑΤΩΝ </t>
  </si>
  <si>
    <t>ΗΛΕΚΤΡΟΛΟΓΩΝΜΗΧΑΝΙΚΩΝ ΚΑΙ ΜΗΧΑΝΙΚΩΝ ΥΠΟΛΟΓΙΣΤΩΝ</t>
  </si>
  <si>
    <t xml:space="preserve">ΠΕΡΙΦΕΡΕΙΑΚΗΣ ΚΑΙ ΔΙΑΣΥΝΟΡΙΑΚΗΣ ΑΝΑΠΤΥΞΗΣ </t>
  </si>
  <si>
    <t>ΔΙΟΙΚΗΤΙΚΗΣ ΕΙΣΤΗΜΗΣ ΚΑΙ ΤΕΧΝΟΛΟΓΙΑΣ</t>
  </si>
  <si>
    <t xml:space="preserve"> ΛΟΓΙΣΤΙΚΗΣ ΚΑΙ ΧΡΗΜΑΤΟΙΚΟΝΟΜΙΚΗΣ </t>
  </si>
  <si>
    <t xml:space="preserve">ΔΙΕΘΝΩΝ ΚΑΙ ΕΥΡΩΠΑΪΚΩΝ ΟΙΚΟΝΟΜΙΚΩΝ ΣΠΟΥΔΩΝ </t>
  </si>
  <si>
    <t xml:space="preserve"> ΟΡΓΑΝΩΣΗΣ ΚΑΙ ΔΙΟΙΚΗΣΗΣ ΕΠΙΧΕΙΡΗΣΕΩΝ  </t>
  </si>
  <si>
    <t xml:space="preserve"> ΣΤΑΤΙΣΤΙΚΗΣ ΚΑΙ ΑΣΦΑΛΙΣΤΙΚΗΣ ΕΠΙΣΤΗΜΗΣ  </t>
  </si>
  <si>
    <t xml:space="preserve">ΟΙΚΟΝΟΜΙΚΩΝ ΕΠΙΣΤΗΜΩΝ  </t>
  </si>
  <si>
    <t xml:space="preserve">ΨΥΧΟΛΟΓΙΑΣ </t>
  </si>
  <si>
    <t xml:space="preserve">ΠΑΙΔΑΓΩΓΙΚΟ ΤΜΗΜΑ ΝΗΠΙΑΓΩΓΩΝ </t>
  </si>
  <si>
    <t xml:space="preserve"> ΕΠΙΚΟΙΝΩΝΙΑΣ ΚΑΙ ΨΗΦΙΑΚΩΝ ΜΕΣΩΝ</t>
  </si>
  <si>
    <t xml:space="preserve"> ΓΕΩΠΟΝΙΑΣ</t>
  </si>
  <si>
    <t xml:space="preserve"> ΕΙΚΑΣΤΙΚΩΝ ΚΑΙ ΕΦΑΡΜΟΣΜΕΝΩΝ ΤΕΧΝΩΝ</t>
  </si>
  <si>
    <t>ΔΙΕΘΝΟΥΣ ΕΜΠΟΡΙΟΥ ΤΕ</t>
  </si>
  <si>
    <t>ΒΙΟΜΗΧΑΝΙΚΟΥ  ΣΧΕΔΙΑΣΜΟΥ  ΤΕ</t>
  </si>
  <si>
    <t xml:space="preserve"> ΜΗΧΑΝΙΚΩΝ ΠΛΗΡΟΦΟΡΙΚΗΣ ΤΕ</t>
  </si>
  <si>
    <t>ΨΗΦΙΑΚΩΝ ΜΕΣΩΝ ΚΑΙ ΕΠΙΚΟΙΝΩΝΙΑΣ  ΤΕ</t>
  </si>
  <si>
    <t xml:space="preserve"> ΓΕΩΠΟΝΙΑΣ  ΤΕ</t>
  </si>
  <si>
    <t>ΜΑΙΕΥΤΙΚΗΣ ΤΕ</t>
  </si>
  <si>
    <t xml:space="preserve"> ΛΟΓΙΣΤΙΚΗΣ  ΤΕ</t>
  </si>
  <si>
    <t>ΧΡΗΜΑΤΟΟΙΚΟΝΟΜΙΚΩΝ ΕΦΑΡΜΟΓΩΝ ΤΕ</t>
  </si>
  <si>
    <t>ΛΟΓΙΣΤΙΚΗΣ ΚΑΙ ΧΡΗΜΑΤΟΟΙΚΟΝΟΜΙΚΗΣ ΤΕ</t>
  </si>
  <si>
    <t>ΠΑΙΔΑΓΩΓΙΚΗ ΕΠΑΡΚΕΙΑ ΤΜΧΠΠ</t>
  </si>
  <si>
    <t>ΓΕΝΙΚΟ ΤΜΗΜΑ ΛΑΡΙΣΑΣ</t>
  </si>
  <si>
    <t>ΣΧΟΛΗ ΑΝΘΡΩΠΙΣΤΙΚΩΝ ΚΑΙ ΚΟΙΝΩΝΙΚΩΝ ΕΠΙΣΤΗΜΩΝ</t>
  </si>
  <si>
    <t>ΠΑΙΔΑΓΩΓΙΚΟ ΤΜΗΜΑ ΕΙΔΙΚΗΣ ΑΓΩΓΗΣ</t>
  </si>
  <si>
    <t>ΠΑΙΔΑΓΩΓΙΚΟ ΤΜΗΜΑ ΠΡΟΣΧΟΛΙΚΗΣ ΕΚΠΑΙΔΕΥΣΗΣ</t>
  </si>
  <si>
    <t>ΤΜΗΜΑ   ΦΥΣΙΚΗΣ</t>
  </si>
  <si>
    <t>ΤΜΗΜΑ ΑΡΧΙΤΕΚΤΟΝΩΝ ΜΗΧΑΝΙΚΩΝ</t>
  </si>
  <si>
    <t>ΤΜΗΜΑ ΒΙΟΧΗΜΕΙΑΣ ΚΑΙ ΒΙΟΤΕΧΝΟΛΟΓΙΑΣ</t>
  </si>
  <si>
    <t>ΣΧΟΛΗ ΓΕΩΠΟΝΙΚΩΝ ΕΠΙΣΤΗΜΩΝ</t>
  </si>
  <si>
    <t>ΤΜΗΜΑ ΓΕΩΠΟΝΙΑΣ- ΑΓΡΟΤΕΧΝΟΛΟΓΙΑΣ</t>
  </si>
  <si>
    <t>ΤΜΗΜΑ ΓΕΩΠΟΝΙΑΣ ΙΧΘΥΟΛΟΓΙΑΣ ΚΑΙ ΥΔΑΤΙΝΟΥ ΠΕΡΙΒΑΛΛΟΝΤΟΣ</t>
  </si>
  <si>
    <t>ΤΜΗΜΑ ΓΕΩΠΟΝΙΑΣ ΦΥΤΙΚΗΣ ΠΑΡΑΓΩΓΗΣ ΚΑΙ ΑΓΡΟΤΙΚΟΥ ΠΕΡΙΒΑΛΛΟΝΤΟΣ</t>
  </si>
  <si>
    <t>ΤΜΗΜΑ ΓΛΩΣΣΙΚΩΝ ΚΑΙ ΔΙΑΠΟΛΙΤΙΣΜΙΚΩΝ ΣΠΟΥΔΩΝ</t>
  </si>
  <si>
    <t>ΣΧΟΛΗ ΤΕΧΝΟΛΟΓΙΑΣ</t>
  </si>
  <si>
    <t>ΤΜΗΜΑ ΔΑΣΟΛΟΓΙΑΣ, ΕΠΙΣΤΗΜΩΝ ΞΥΛΟΥ ΚΑΙ ΣΧΕΔΙΑΣΜΟΥ</t>
  </si>
  <si>
    <t>ΣΥΜΒΟΥΛΙΟ ΕΝΤΑΞΗΣ</t>
  </si>
  <si>
    <t>ΤΜΗΜΑ ΔΑΣΟΠΟΝΙΑΣ &amp; ΔΙΑΧΕΙΡΙΣΗΣ ΦΥΣΙΚΟΥ ΠΕΡΙΒΑΛΛΟΝΤΟΣ</t>
  </si>
  <si>
    <t>ΤΜΗΜΑ ΔΗΜΟΣΙΑΣ ΚΑΙ ΕΝΙΑΙΑΣ ΥΓΕΙΑΣ</t>
  </si>
  <si>
    <t>ΣΧΟΛΗ ΕΠΙΣΤΗΜΩΝ ΦΥΣΙΚΗΣ ΑΓΩΓΗΣ ΑΘΛΗΤΙΣΜΟΥ ΚΑΙ ΔΙΑΙΤΟΛΟΓΙΑΣ</t>
  </si>
  <si>
    <t>ΤΜΗΜΑ ΔΙΑΙΤΟΛΟΓΙΑΣ ΚΑΙ ΔΙΑΤΡΟΦΟΛΟΓΙΑΣ</t>
  </si>
  <si>
    <t>ΤΜΗΜΑ ΔΙΑΤΡΟΦΗΣ ΚΑΙ ΔΙΑΙΤΟΛΟΓΙΑΣ</t>
  </si>
  <si>
    <t>ΣΧΟΛΗ ΟΙΚΟΝΟΜΙΚΩΝ ΚΑΙ ΔΙΟΙΚΗΤΙΚΩΝ ΕΠΙΣΤΗΜΩΝ</t>
  </si>
  <si>
    <t>ΤΜΗΜΑ ΔΙΟΙΚΗΣΗΣ ΕΠΙΧΕΙΡΗΣΕΩΝ</t>
  </si>
  <si>
    <t>ΤΜΗΜΑ ΔΙΟΙΚΗΣΗΣ ΕΠΙΧΕΙΡΗΣΕΩΝ - ΔΙΟΙΚΗΣΗ ΕΠΙΧΕΙΡΗΣΕΩΝ</t>
  </si>
  <si>
    <t>ΤΜΗΜΑ ΔΙΟΙΚΗΣΗΣ ΕΠΙΧΕΙΡΗΣΕΩΝ-ΔΙΟΙΚΗΣΗ ΤΟΥΡΙΣΤΙΚΩΝ ΕΠΙΧΕΙΡΗΣΕΩΝ ΚΑΙ ΕΠΙΧΕΙΡΗΣΕΩΝ ΦΙΛΟΞΕΝΙΑΣ</t>
  </si>
  <si>
    <t>ΤΜΗΜΑ ΕΠΙΣΤΗΜΗΣ ΖΩΙΚΗΣ ΠΑΡΑΓΩΓΗΣ</t>
  </si>
  <si>
    <t>ΤΜΗΜΑ ΕΠΙΣΤΗΜΗΣ ΤΡΟΦΙΜΩΝ ΚΑΙ ΔΙΑΤΡΟΦΗΣ</t>
  </si>
  <si>
    <t>ΤΜΗΜΑ ΗΛΕKΤΡΟΝΙΚΩΝ ΜΗΧΑΝΙΚΩΝ Τ.Ε.</t>
  </si>
  <si>
    <t>ΤΜΗΜΑ ΗΛΕΚΤΡΟΛΟΓΩΝ ΜΗΧΑΝΙΚΩΝ ΚΑΙ ΜΗΧΑΝΙΚΩΝ ΥΠΟΛΟΓΙΣΤΩΝ</t>
  </si>
  <si>
    <t>ΤΜΗΜΑ ΗΛΕΚΤΡΟΛΟΓΩΝ ΜΗΧΑΝΙΚΩΝ ΤΕ</t>
  </si>
  <si>
    <t>ΤΜΗΜΑ ΙΑΤΡΙΚΩΝ ΕΡΓΑΣΤΗΡΙΩΝ</t>
  </si>
  <si>
    <t>ΤΜΗΜΑ ΙΣΤΟΡΙΑΣ, ΑΡΧΑΙΟΛΟΓΙΑΣ ΚΑΙ ΚΟΙΝΩΝΙΚΗΣ ΑΝΘΡΩΠΟΛΟΓΙΑΣ</t>
  </si>
  <si>
    <t>ΤΜΗΜΑ ΚΤΗΝΙΑΤΡΙΚΗΣ</t>
  </si>
  <si>
    <t>ΤΜΗΜΑ ΛΟΓΙΣΤΙΚΗΣ ΚΑΙ ΧΡΗΜΑΤΟΟΙΚΟΝΟΜΙΚΗΣ</t>
  </si>
  <si>
    <t>ΤΜΗΜΑ ΜΗΧΑΝΙΚΩΝ ΠΛΗΡΟΦΟΡΙΚΗΣ Τ.Ε.</t>
  </si>
  <si>
    <t>ΤΜΗΜΑ ΜΗΧΑΝΙΚΩΝ ΠΛΗΡΟΦΟΡΙΚΗΣ ΤΕ</t>
  </si>
  <si>
    <t>ΤΜΗΜΑ ΜΗΧΑΝΙΚΩΝ ΧΩΡΟΤΑΞΙΑΣ, ΠΟΛΕΟΔΟΜΙΑΣ ΚΑΙ ΠΕΡΙΦΕΡΕΙΑΚΗΣ ΑΝΑΠΤΥΞΗΣ</t>
  </si>
  <si>
    <t>ΤΜΗΜΑ ΜΗΧΑΝΟΛΟΓΩΝ ΜΗΧΑΝΙΚΩΝ ΤΕ</t>
  </si>
  <si>
    <t>ΤΜΗΜΑ ΠΕΡΙΒΑΛΛΟΝΤΟΣ</t>
  </si>
  <si>
    <t>ΤΜΗΜΑ ΠΛΗΡΟΦΟΡΙΚΗΣ ΚΑΙ ΤΗΛΕΠΙΚΟΙΝΩΝΙΩΝ</t>
  </si>
  <si>
    <t>ΤΜΗΜΑ ΠΛΗΡΟΦΟΡΙΚΗΣ ΜΕ ΕΦΑΡΜΟΓΕΣ ΣΤΗ ΒΙΟΪΑΤΡΙΚΗ</t>
  </si>
  <si>
    <t>ΤΜΗΜΑ ΠΟΛΙΤΙΚΩΝ ΜΗΧΑΝΙΚΩΝ</t>
  </si>
  <si>
    <t>ΤΜΗΜΑ ΠΟΛΙΤΙΚΩΝ ΜΗΧΑΝΙΚΩΝ Τ.Ε. (ΤΡΙΚΑΛΑ)</t>
  </si>
  <si>
    <t>ΤΜΗΜΑ ΠΟΛΙΤΙΚΩΝ ΜΗΧΑΝΙΚΩΝ ΤΕ</t>
  </si>
  <si>
    <t>ΤΜΗΜΑ ΠΟΛΙΤΙΣΜΟΥ ΚΑΙ ΔΗΜΙΟΥΡΓΙΚΩΝ ΜΕΣΩΝ ΚΑΙ ΒΙΟΜΗΧΑΝΙΩΝ</t>
  </si>
  <si>
    <t>ΤΜΗΜΑ ΣΥΣΤΗΜΑΤΩΝ ΕΝΕΡΓΕΙΑΣ</t>
  </si>
  <si>
    <t>ΤΜΗΜΑ ΣΧΕΔΙΑΣΜΟΥ ΚΑΙ ΤΕΧΝΟΛΟΓΙΑΣ ΞΥΛΟΥ ΚΑΙ ΕΠΙΠΛΟΥ TE</t>
  </si>
  <si>
    <t>ΤΜΗΜΑ ΤΕΧΝΟΛΟΓΙΑΣ ΤΡΟΦΙΜΩΝ</t>
  </si>
  <si>
    <t>ΤΜΗΜΑ ΤΕΧΝΟΛΟΓΩΝ ΓΕΩΠΟΝΩΝ</t>
  </si>
  <si>
    <t>ΤΜΗΜΑ ΦΥΣΙΚΟΘΕΡΑΠΕΙΑΣ</t>
  </si>
  <si>
    <t>ΤΜΗΜΑ ΨΗΦΙΑΚΩΝ ΣΥΣΤΗΜΑΤΩΝ</t>
  </si>
  <si>
    <t>ΕΠΑΝΑΛΗΨΗ ΣΤΟ ΟΡΘΟ: ΠΑΝΕΠΙΣΤΗΜΙΟ ΙΩΑΝΝΙΝΩΝ: ΑΠΟΓΡΑΦΙΚΗ ΕΡΕΥΝΑ ΦΟΙΤΗΤΩΝ ΑΚΑΔΗΜΑΪΚΟΥ ΕΤΟΥΣ 2021-2022</t>
  </si>
  <si>
    <t>ΦΙΛΟΣΟΦΙΑΣ</t>
  </si>
  <si>
    <t>ΒΙΟΛΟΓΙΚΩΝ ΕΦΑΡΜΟΓΩΝ ΚΑΙ ΤΕΧΝΟΛΟΓΙΩΝ</t>
  </si>
  <si>
    <t>─</t>
  </si>
  <si>
    <t>ΕΠΙΣΤΗΜΩΝ  ΥΓΕΙΑΣ</t>
  </si>
  <si>
    <t>ΛΟΓΟΘΕΡΑΠΕΙΑΣ: ΠΠΣ ΛΟΓΟΘΕΡΑΠΕΙΑΣ ΠΕ</t>
  </si>
  <si>
    <t>ΛΟΓΟΘΕΡΑΠΕΙΑΣ: ΠΠΣ ΛΟΓΟΘΕΡΑΠΕΙΑΣ ΤΕ</t>
  </si>
  <si>
    <t>ΠΑΙΔΑΓΩΓΙΚΟ ΤΜΗΜΑ ΝΗΠΙΑΓΩΓΩΝ</t>
  </si>
  <si>
    <t>ΟΙΚΟΝΟΜΙΚΩΝ ΚΑΙ ΔΙΟΙΚΗΤΙΚΩΝ ΕΠΙΣΤΗΜΩΝ</t>
  </si>
  <si>
    <t>ΛΟΓΙΣΤΙΚΗΣ ΚΑΙ ΧΡΗΜΑΤΟΟΙΚΟΝΟΜΙΚΗΣ (ΠΠΣ ΤΕ: ΔΙΟΙΚΗΣΗ ΕΠΙΧΕΙΡΗΣΕΩΝ ΗΓΟΥΜΕΝΙΤΣΑ)</t>
  </si>
  <si>
    <t>ΛΟΓΙΣΤΙΚΗΣ ΚΑΙ ΧΡΗΜΑΤΟΟΙΚΟΝΟΜΙΚΗΣ  (ΠΠΣ ΤΕ: ΔΙΟΙΚΗΣΗ ΤΟΥΡΙΣΤΙΚΩΝ  ΕΠΙΧΕΙΡΗΣΕΩΝ ΚΑΙ ΕΠΙΧΕΙΡΗΣΕΩΝ ΦΙΛΟΞΕΝΙΑΣ ΗΓΟΥΜΕΝΙΤΣΑ)</t>
  </si>
  <si>
    <t>ΕΙΚΑΣΤΙΚΩΝ ΤΕΧΝΩΝ ΚΑΙ ΕΠΙΣΤΗΜΩΝ ΤΗΣ ΤΕΧΝΗΣ</t>
  </si>
  <si>
    <t>ΜΗΧΑΝΙΚΩΝ ΕΠΙΣΤΗΜΗΣ ΥΛΙΚΩΝ</t>
  </si>
  <si>
    <t>ΜΗΧΑΝΙΚΩΝ ΗΛΕΚΤΡΟΝΙΚΩΝ ΥΠΟΛΟΓΙΣΤΩΝ ΚΑΙ ΠΛΗΡΟΦΟΡΙΚΗΣ</t>
  </si>
  <si>
    <t>ΠΛΗΡΟΦΟΡΙΚΗΣ ΚΑΙ ΤΗΛΕΠΙΚΟΙΝΩΝΙΩΝ</t>
  </si>
  <si>
    <t>ΓΕΩΠΟΝΙΑΣ : ΠΠΣ ΓΕΩΠΟΝΙΑΣ ΠΕ</t>
  </si>
  <si>
    <t>ΓΕΩΠΟΝΙΑΣ: ΠΠΣ ΤΕΧΝΟΛΟΓΩΝ ΓΕΩΠΟΝΙΑΣ ΤΕ</t>
  </si>
  <si>
    <t>ΣΧΟΛΗ ΚΟΙΝΩΝΙΚΩΝ ΕΠΙΣΤΗΜΩΝ</t>
  </si>
  <si>
    <t>ΤΜΗΜΑ ΑΓΩΓΗΣ ΚΑΙ ΦΡΟΝΤΙΔΑΣ ΣΤΗΝ ΠΡΩΙΜΗ ΠΑΙΔΙΚΗ ΗΛΙΚΙΑ</t>
  </si>
  <si>
    <t>ΘΕΤΙΚΩΝ ΚΑΙ ΤΕΧΝΟΛΟΓΙΚΩΝ ΕΠΙΣΤΗΜΩΝ</t>
  </si>
  <si>
    <t>ΙΑΤΡΙΚΗ</t>
  </si>
  <si>
    <t>ΕΦΑΡΜΟΣΜΕΝΩΝ ΜΑΘΗΜΑΤΙΚΩΝ</t>
  </si>
  <si>
    <t>ΕΠΙΣΤΗΜΗΣ ΚΑΙ ΤΕΧΝΟΛΟΓΙΑΣ ΥΛΙΚΩΝ</t>
  </si>
  <si>
    <t>ΕΠΙΣΤΗΜΗΣ ΥΠΟΛΟΓΙΣΤΩΝ</t>
  </si>
  <si>
    <t>ΦΙΛΟΣΟΦΙΚΩΝ ΚΑΙ ΚΟΙΝΩΝΙΚΩΝ ΣΠΟΥΔΩΝ</t>
  </si>
  <si>
    <t>ΑΠΟΓΡΑΦΙΚΗ ΕΡΕΥΝΑ ΦΟΙΤΗΤΩΝ 2021-2022</t>
  </si>
  <si>
    <t>Αριθμός εγγεγραμμένων φοιτητών σε εξάμηνα &gt; ν+4</t>
  </si>
  <si>
    <t>Αριθμός νεοεγγραφέντων υποψηφίων διδακτόρων</t>
  </si>
  <si>
    <t>ΟΙΚΟΝΟΜΙΚΩΝ ΚΑΙ ΠΕΡΙΦΕΡΕΙΑΚΩΝ ΣΠΟΥΔΩΝ</t>
  </si>
  <si>
    <t>ΟΙΚΟΝΟΜΙΚΩΝ ΕΠΙΣΤΗΜΩΝ (ΟΕ)</t>
  </si>
  <si>
    <t>ΒΑΛΚΑΝΙΚΩΝ, ΣΛΑΒΙΚΩΝ ΚΑΙ ΑΝΑΤΟΛΙΚΩΝ ΣΠΟΥΔΩΝ (ΒΣΑΣ)</t>
  </si>
  <si>
    <t>ΕΠΙΣΤΗΜΩΝ ΔΙΟΙΚΗΣΗΣ ΕΠΙΧΕΙΡΗΣΕΩΝ</t>
  </si>
  <si>
    <t>ΟΡΓΑΝΩΣΗΣ ΚΑΙ ΔΙΟΙΚΗΣΗΣ ΕΠΙΧΕΙΡΗΣΕΩΝ (ΟΔΕ)</t>
  </si>
  <si>
    <t>ΛΟΓΙΣΤΙΚΗΣ ΚΑΙ ΧΡΗΜΑΤΟΟΙΚΟΝΟΜΙΚΗΣ (ΛΧ)</t>
  </si>
  <si>
    <t>ΚΟΙΝΩΝΙΚΩΝ, ΑΝΘΡΩΠΙΣΤΙΚΩΝ ΕΠΙΣΤΗΜΩΝ ΚΑΙ ΤΕΧΝΩΝ</t>
  </si>
  <si>
    <t>ΔΙΕΘΝΩΝ ΚΑΙ ΕΥΡΩΠΑΪΚΩΝ ΣΠΟΥΔΩΝ (ΔΕΣ)</t>
  </si>
  <si>
    <t>ΕΚΠΑΙΔΕΥΤΙΚΗΣ ΚΑΙ ΚΟΙΝΩΝΙΚΗΣ ΠΟΛΙΤΙΚΗΣ (ΕΚΠ)</t>
  </si>
  <si>
    <t>ΜΟΥΣΙΚΗΣ ΕΠΙΣΤΗΜΗΣ ΚΑΙ ΤΕΧΝΗΣ (ΜΕΤ)</t>
  </si>
  <si>
    <t>ΕΠΙΣΤΗΜΩΝ ΠΛΗΡΟΦΟΡΙΑΣ</t>
  </si>
  <si>
    <t>ΕΦΑΡΜΟΣΜΕΝΗΣ ΠΛΗΡΟΦΟΡΙΚΗΣ (ΕΠ)</t>
  </si>
  <si>
    <t>» ΕΙΣ. ΚΑΤ. ΕΠΙΣΤΗΜΗΣ ΚΑΙ ΤΕΧΝΟΛΟΓΙΑΣ ΥΠΟΛΟΓΙΣΤΩΝ (ΕΠ-ΕΤΥ)</t>
  </si>
  <si>
    <t>» ΕΙΣ. ΚΑΤ. ΠΛΗΡΟΦΟΡΙΑΚΩΝ ΣΥΣΤΗΜΑΤΩΝ (ΕΠ-ΠΣ)</t>
  </si>
  <si>
    <r>
      <rPr>
        <b/>
        <sz val="10"/>
        <rFont val="Arial"/>
        <family val="2"/>
        <charset val="161"/>
      </rPr>
      <t>ΥΠΟΜΝΗΜΑ</t>
    </r>
    <r>
      <rPr>
        <sz val="10"/>
        <rFont val="Arial"/>
        <family val="2"/>
        <charset val="161"/>
      </rPr>
      <t xml:space="preserve">
Στις στήλες </t>
    </r>
    <r>
      <rPr>
        <b/>
        <sz val="10"/>
        <rFont val="Arial"/>
        <family val="2"/>
        <charset val="161"/>
      </rPr>
      <t>1 (Α/Θ) "Αριθμός νεοεγγραφέντων φοιτητών στο Α΄ έτος"</t>
    </r>
    <r>
      <rPr>
        <sz val="10"/>
        <rFont val="Arial"/>
        <family val="2"/>
        <charset val="161"/>
      </rPr>
      <t xml:space="preserve"> περιλαμβάνονται οι φοιτητές που εγγράφονται για πρώτη φορά στο </t>
    </r>
    <r>
      <rPr>
        <b/>
        <sz val="10"/>
        <rFont val="Arial"/>
        <family val="2"/>
        <charset val="161"/>
      </rPr>
      <t>Α΄ έτος</t>
    </r>
    <r>
      <rPr>
        <sz val="10"/>
        <rFont val="Arial"/>
        <family val="2"/>
        <charset val="161"/>
      </rPr>
      <t xml:space="preserve"> σπουδών ανεξάρτητα από τον τρόπο εισαγωγής τους στο συγκεκριμένο Τμήμα.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εισακτέοι που εντάσσονται σε μεγαλύτερο έτος σπουδών λόγω αναγνώρισης μαθημάτων από προηγούμενη φοίτηση (π.χ. εισακτέοι με κατατακτήριες).
Στις στήλες </t>
    </r>
    <r>
      <rPr>
        <b/>
        <sz val="10"/>
        <rFont val="Arial"/>
        <family val="2"/>
        <charset val="161"/>
      </rPr>
      <t>2, 3 και 4 (Α/Θ) "Αριθμός εγγεγραμμένων..."</t>
    </r>
    <r>
      <rPr>
        <sz val="10"/>
        <rFont val="Arial"/>
        <family val="2"/>
        <charset val="161"/>
      </rPr>
      <t xml:space="preserve"> και </t>
    </r>
    <r>
      <rPr>
        <b/>
        <sz val="10"/>
        <rFont val="Arial"/>
        <family val="2"/>
        <charset val="161"/>
      </rPr>
      <t>6, 7, 8 (Α/Θ) "Αριθμός πτυχιούχων..."</t>
    </r>
    <r>
      <rPr>
        <sz val="10"/>
        <rFont val="Arial"/>
        <family val="2"/>
        <charset val="161"/>
      </rPr>
      <t xml:space="preserve">, το εξάμηνο αφορά την πραγματική διάρκεια σπουδών και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περιλαμβάνει τυχόν διαστήματα διακοπής φοίτησης.
Στις στήλες </t>
    </r>
    <r>
      <rPr>
        <b/>
        <sz val="10"/>
        <rFont val="Arial"/>
        <family val="2"/>
        <charset val="161"/>
      </rPr>
      <t>5 (Α/Θ) "Αριθμός Διαγραφέντων φοιτητών"</t>
    </r>
    <r>
      <rPr>
        <sz val="10"/>
        <rFont val="Arial"/>
        <family val="2"/>
        <charset val="161"/>
      </rPr>
      <t xml:space="preserve"> περιλαμβάνονται όσοι διαγράφηκαν κατά το ακαδημαϊκό έτος αναφοράς.
Στις στήλες </t>
    </r>
    <r>
      <rPr>
        <b/>
        <sz val="10"/>
        <rFont val="Arial"/>
        <family val="2"/>
        <charset val="161"/>
      </rPr>
      <t>6, 7 και 8 (Α/Θ) "Αριθμός πτυχιούχων..."</t>
    </r>
    <r>
      <rPr>
        <sz val="10"/>
        <rFont val="Arial"/>
        <family val="2"/>
        <charset val="161"/>
      </rPr>
      <t xml:space="preserve"> περιλαμβάνονται όσοι </t>
    </r>
    <r>
      <rPr>
        <b/>
        <sz val="10"/>
        <rFont val="Arial"/>
        <family val="2"/>
        <charset val="161"/>
      </rPr>
      <t>έλαβαν Πτυχίο (ορκίστηκαν) ή ανακηρύχθηκαν Πτυχιούχοι αλλά δεν ορκίσθηκαν</t>
    </r>
    <r>
      <rPr>
        <sz val="10"/>
        <rFont val="Arial"/>
        <family val="2"/>
        <charset val="161"/>
      </rPr>
      <t xml:space="preserve"> το ακαδημαΪκό έτος αναφοράς.
Στις στήλες </t>
    </r>
    <r>
      <rPr>
        <b/>
        <sz val="10"/>
        <rFont val="Arial"/>
        <family val="2"/>
        <charset val="161"/>
      </rPr>
      <t>9 (Α/Θ) "Αριθμός νεοεγγραφέντων μεταπτυχιακών φοιτητών"</t>
    </r>
    <r>
      <rPr>
        <sz val="10"/>
        <rFont val="Arial"/>
        <family val="2"/>
        <charset val="161"/>
      </rPr>
      <t xml:space="preserve"> περιλαμβάνονται οι μεταπτυχικοί φοιτητές που εγγράφονται για πρώτη φορά στο Α΄ έτος σπουδών στο μεταπτυχιακό πρόγραμμα που φοιτούν.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εισακτέοι που εντάσσονται σε μεγαλύτερο έτος σπουδών λόγω αναγνώρισης μαθημάτων από προηγούμενη φοίτηση.
Στις στήλες </t>
    </r>
    <r>
      <rPr>
        <b/>
        <sz val="10"/>
        <rFont val="Arial"/>
        <family val="2"/>
        <charset val="161"/>
      </rPr>
      <t>10 (Α/Θ) "Συνολικός αριθμός μεταπτυχιακών φοιτητών"</t>
    </r>
    <r>
      <rPr>
        <sz val="10"/>
        <rFont val="Arial"/>
        <family val="2"/>
        <charset val="161"/>
      </rPr>
      <t xml:space="preserve"> περιλαμβάνονται </t>
    </r>
    <r>
      <rPr>
        <b/>
        <sz val="10"/>
        <rFont val="Arial"/>
        <family val="2"/>
        <charset val="161"/>
      </rPr>
      <t>όλοι</t>
    </r>
    <r>
      <rPr>
        <sz val="10"/>
        <rFont val="Arial"/>
        <family val="2"/>
        <charset val="161"/>
      </rPr>
      <t xml:space="preserve"> οι μεταπτυχικοί φοιτητές, ανεξαρτήτως του χρόνου αρχικής ένταξής τους στο μεταπτυχιακό πρόγραμμα που φοιτούν.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οι διπλωματούχοι μεταπτυχιακοί φοιτητές.
Στις στήλες </t>
    </r>
    <r>
      <rPr>
        <b/>
        <sz val="10"/>
        <rFont val="Arial"/>
        <family val="2"/>
        <charset val="161"/>
      </rPr>
      <t>11 (Α/Θ) "Αριθμός διπλωματούχων μεταπτυχιακών φοιτητών"</t>
    </r>
    <r>
      <rPr>
        <sz val="10"/>
        <rFont val="Arial"/>
        <family val="2"/>
        <charset val="161"/>
      </rPr>
      <t xml:space="preserve"> περιλαμβάνονται όσοι μεταπτυχιακοί φοιτητές </t>
    </r>
    <r>
      <rPr>
        <b/>
        <sz val="10"/>
        <rFont val="Arial"/>
        <family val="2"/>
        <charset val="161"/>
      </rPr>
      <t>ορκίστηκαν ή ανακηρύχθηκαν</t>
    </r>
    <r>
      <rPr>
        <sz val="10"/>
        <rFont val="Arial"/>
        <family val="2"/>
        <charset val="161"/>
      </rPr>
      <t xml:space="preserve"> πτυχιούχοι κατά το ακαδημαϊκό έτος αναφοράς.
Στις στήλες </t>
    </r>
    <r>
      <rPr>
        <b/>
        <sz val="10"/>
        <rFont val="Arial"/>
        <family val="2"/>
        <charset val="161"/>
      </rPr>
      <t>13 (Α/Θ) "Συνολικός αριθμός υποψηφίων διδακτόρων"</t>
    </r>
    <r>
      <rPr>
        <sz val="10"/>
        <rFont val="Arial"/>
        <family val="2"/>
        <charset val="161"/>
      </rPr>
      <t xml:space="preserve"> περιλαμβάνονται οι εγγεγραμμένοι υποψήφιοι διδάκτορες ανεξαρτήτως του χρόνου έναρξης εκπόνησης της διδακτορικής τους διατριβής.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οι διπλωματούχοι διδάκτορες.
Στις στήλες </t>
    </r>
    <r>
      <rPr>
        <b/>
        <sz val="10"/>
        <rFont val="Arial"/>
        <family val="2"/>
        <charset val="161"/>
      </rPr>
      <t>14 (Α/Θ) "Αριθμός διπλωματούχων διδακτόρων"</t>
    </r>
    <r>
      <rPr>
        <sz val="10"/>
        <rFont val="Arial"/>
        <family val="2"/>
        <charset val="161"/>
      </rPr>
      <t xml:space="preserve"> περιλαμβάνονται όσοι </t>
    </r>
    <r>
      <rPr>
        <b/>
        <sz val="10"/>
        <rFont val="Arial"/>
        <family val="2"/>
        <charset val="161"/>
      </rPr>
      <t>ορκίστηκαν ή ανακηρύχθηκαν</t>
    </r>
    <r>
      <rPr>
        <sz val="10"/>
        <rFont val="Arial"/>
        <family val="2"/>
        <charset val="161"/>
      </rPr>
      <t xml:space="preserve"> Διδάκτορες κατά το ακαδημαϊκό έτος αναφοράς.
Στα στοιχεία </t>
    </r>
    <r>
      <rPr>
        <b/>
        <sz val="10"/>
        <rFont val="Arial"/>
        <family val="2"/>
        <charset val="161"/>
      </rPr>
      <t>ΔΕΝ</t>
    </r>
    <r>
      <rPr>
        <sz val="10"/>
        <rFont val="Arial"/>
        <family val="2"/>
        <charset val="161"/>
      </rPr>
      <t xml:space="preserve"> περιλαμβάνονται τυχόν εισερχόμενοι φοιτητές προγραμμάτων ERASMUS.</t>
    </r>
  </si>
  <si>
    <t>Τμήμα Βιολογίας</t>
  </si>
  <si>
    <t>Τμήμα Γεωλογίας</t>
  </si>
  <si>
    <t>Τμήμα Επιστήμης των Υλικών</t>
  </si>
  <si>
    <t>Τμήμα Φυσικής</t>
  </si>
  <si>
    <t>Τμήμα Χημείας</t>
  </si>
  <si>
    <t>Πολυτεχνική</t>
  </si>
  <si>
    <t>Τμήμα Αρχιτεκτόνων Μηχανικών</t>
  </si>
  <si>
    <t>Τμήμα Ηλεκτρολόγων Μηχανικών και Τεχνολογίας Υπολογιστών</t>
  </si>
  <si>
    <t>Τμήμα Μηχανικών Η/Υ και Πληροφορικής</t>
  </si>
  <si>
    <t>Τμήμα Μηχανολόγων και Αεροναυπηγών Μηχανικών</t>
  </si>
  <si>
    <t>Τμήμα Πολιτικών Μηχανικών</t>
  </si>
  <si>
    <t>Τμήμα Μηχανικών Περιβάλλοντος (πρώην Διαχείρισης Περιβάλλοντος και Φυσικών Πόρων)</t>
  </si>
  <si>
    <t>Τμήμα Ιατρικής</t>
  </si>
  <si>
    <t>Τμήμα Φαρμακευτικής</t>
  </si>
  <si>
    <t>Ανθρωπιστικών και Κοινωνικών Επιστημών</t>
  </si>
  <si>
    <t>Τμήμα Επιστημών της Εκπαίδευσης και της Αγωγής στην Προσχολική Ηλικία</t>
  </si>
  <si>
    <t>Τμήμα Θεατρικών Σπουδών</t>
  </si>
  <si>
    <t>Τμήμα Φιλολογίας</t>
  </si>
  <si>
    <t>Τμήμα Φιλοσοφίας</t>
  </si>
  <si>
    <t>Τμήμα Επιστημών της Εκπαίδευσης και Κοινωνικής Εργασίας (πρώην Παιδαγωγικό Δημοτικής Εκπαίδευσης)</t>
  </si>
  <si>
    <t>Τμήμα Ιστορίας - Αρχαιολογίας (πρώην Διαχείρισης Περιβάλλοντος και Νέων Τεχνολογιών)</t>
  </si>
  <si>
    <t>Τμήμα Μουσειολογίας</t>
  </si>
  <si>
    <t>Οικονομικών Επιστημών και Διοίκησης Επιχειρήσεων</t>
  </si>
  <si>
    <t>Τμήμα Διοίκησης Επιχειρήσεων</t>
  </si>
  <si>
    <t>Τμήμα Οικονομικών Επιστημών</t>
  </si>
  <si>
    <t>Τμήμα Διοίκησης Τουρισμού</t>
  </si>
  <si>
    <t>Τμήμα Διοίκησης Επιχειρήσεων Αγροτικών Προϊόντων και Τροφίμων</t>
  </si>
  <si>
    <t>Επιστημών Αποκατάστασης Υγείας</t>
  </si>
  <si>
    <t>Τμήμα Φυσικοθεραπείας</t>
  </si>
  <si>
    <t>Τμήμα Λογοθεραπείας</t>
  </si>
  <si>
    <t>Τμήμα Ζωικής Παραγωγής, Αλιείας και Υδατοκαλλιεργειών</t>
  </si>
  <si>
    <t>Τμήμα Επιστήμης Βιοσυστημάτων και Γεωργικής Μηχανικής</t>
  </si>
  <si>
    <t>Τμήμα Επιστήμης και Τεχνολογίας Τροφίμων</t>
  </si>
  <si>
    <t>Τμήμα Επιστήμης Φυτικής Παραγωγής</t>
  </si>
  <si>
    <t>Αριθμός νεοεγγραφέντων φοιτητών στο  Α΄ έτος- Άνδρες</t>
  </si>
  <si>
    <t>Αριθμός νεοεγγραφέντων φοιτητών στο  Α΄ έτος- Γυναίκες</t>
  </si>
  <si>
    <t xml:space="preserve">Αριθμός εγγεγραμμένων φοιτητών στα κανονικά εξάμηνα (ν)-Άνδρες     </t>
  </si>
  <si>
    <t xml:space="preserve">Αριθμός εγγεγραμμένων φοιτητών στα κανονικά εξάμηνα (ν)-Γυναίκες     </t>
  </si>
  <si>
    <r>
      <t xml:space="preserve">Αριθμός εγγεγραμμένων φοιτητών στα κανονικά εξάμηνα (ν)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</si>
  <si>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εγγεγραμμένων φοιτητών στα κανονικά εξάμηνα (ν)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</si>
  <si>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εγγεγραμμένων φοιτητών σε εξάμηνα &gt;ν και &lt;=ν+4-Άνδρες</t>
  </si>
  <si>
    <t>Αριθμός εγγεγραμμένων φοιτητών σε εξάμηνα &gt;ν και &lt;=ν+4-Γυναίκες</t>
  </si>
  <si>
    <r>
      <t xml:space="preserve">Αριθμός εγγεγραμμένων φοιτητών σε εξάμηνα &gt;ν και &lt;=ν+4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</si>
  <si>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εγγεγραμμένων φοιτητών σε εξάμηνα &gt;ν και &lt;=ν+4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</si>
  <si>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 εγγεγραμμένων φοιτητών σε εξάμηνα &gt; ν+4-Άνδρες</t>
  </si>
  <si>
    <t>Αριθμός  εγγεγραμμένων φοιτητών σε εξάμηνα &gt; ν+4-Γυναίκες</t>
  </si>
  <si>
    <r>
      <t xml:space="preserve">Αριθμός  εγγεγραμμένων φοιτητών σε εξάμηνα &gt; ν+4 από το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</si>
  <si>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 εγγεγραμμένων φοιτητών σε εξάμηνα &gt; ν+4 από το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</si>
  <si>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Διαγραφέντων φοιτητών-Άνδρες</t>
  </si>
  <si>
    <t>Αριθμός Διαγραφέντων φοιτητών-Γυναίκες</t>
  </si>
  <si>
    <r>
      <rPr>
        <b/>
        <sz val="11"/>
        <rFont val="Calibri"/>
        <family val="2"/>
        <charset val="161"/>
      </rPr>
      <t>Αριθμός Διαγραφέντων φοιτητών του πρών ΑΤΕΙ Δυτικής Ελλάδος-Άνδρες</t>
    </r>
    <r>
      <rPr>
        <b/>
        <sz val="11"/>
        <color theme="7"/>
        <rFont val="Calibri"/>
        <family val="2"/>
        <charset val="161"/>
      </rPr>
      <t xml:space="preserve"> (**)</t>
    </r>
  </si>
  <si>
    <r>
      <rPr>
        <b/>
        <sz val="11"/>
        <rFont val="Calibri"/>
        <family val="2"/>
        <charset val="161"/>
      </rPr>
      <t>Αριθμός Διαγραφέντων φοιτητών του πρών ΑΤΕΙ Δυτικής Ελλάδος-Γυναίκες</t>
    </r>
    <r>
      <rPr>
        <b/>
        <sz val="11"/>
        <color theme="7"/>
        <rFont val="Calibri"/>
        <family val="2"/>
        <charset val="161"/>
      </rPr>
      <t xml:space="preserve"> (**)</t>
    </r>
  </si>
  <si>
    <t>Αριθμός πτυχιούχων εντός των κανονικών εξαμήνων φοίτησης (ν)-Άνδρες</t>
  </si>
  <si>
    <t>Αριθμός πτυχιούχων εντός των κανονικών εξαμήνων φοίτησης (ν)-Γυναίκες</t>
  </si>
  <si>
    <r>
      <t xml:space="preserve">Αριθμός πτυχιούχων εντός των κανονικών εξαμήνων φοίτησης (ν) του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</si>
  <si>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πτυχιούχων εντός των κανονικών εξαμήνων φοίτησης (ν) του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</si>
  <si>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 xml:space="preserve">Αριθμός πτυχιούχων σε εξάμηνο φοίτησης &gt;ν και &lt;=ν+4-Άνδρες                   </t>
  </si>
  <si>
    <t xml:space="preserve">Αριθμός πτυχιούχων σε εξάμηνο φοίτησης &gt;ν και &lt;=ν+4-Γυναίκες                    </t>
  </si>
  <si>
    <r>
      <t xml:space="preserve">Αριθμός πτυχιούχων σε εξάμηνο φοίτησης &gt;ν και &lt;=ν+4 του πρών ΑΤΕΙ Δυτικής Ελλάδος-Άνδρες </t>
    </r>
    <r>
      <rPr>
        <b/>
        <sz val="11"/>
        <color rgb="FF7030A0"/>
        <rFont val="Calibri"/>
        <family val="2"/>
        <charset val="161"/>
      </rPr>
      <t>(**)</t>
    </r>
  </si>
  <si>
    <r>
      <t xml:space="preserve">Αριθμός πτυχιούχων σε εξάμηνο φοίτησης &gt;ν και &lt;=ν+4 του πρών ΑΤΕΙ Δυτικής Ελλάδος-Γυναίκες </t>
    </r>
    <r>
      <rPr>
        <b/>
        <sz val="11"/>
        <color rgb="FF7030A0"/>
        <rFont val="Calibri"/>
        <family val="2"/>
        <charset val="161"/>
      </rPr>
      <t>(**)</t>
    </r>
  </si>
  <si>
    <t>Αριθμός πτυχιούχων σε εξάμηνο φοίτησης &gt; ν+4-Άνδρες</t>
  </si>
  <si>
    <t>Αριθμός πτυχιούχων σε εξάμηνο φοίτησης &gt; ν+4-Γυναίκες</t>
  </si>
  <si>
    <r>
      <t>Αριθμός πτυχιούχων σε εξάμηνο φοίτησης &gt; ν+4 του πρών ΑΤΕΙ Δυτικής Ελλάδος-Άνδρες</t>
    </r>
    <r>
      <rPr>
        <b/>
        <sz val="11"/>
        <color rgb="FF7030A0"/>
        <rFont val="Calibri"/>
        <family val="2"/>
        <charset val="161"/>
      </rPr>
      <t xml:space="preserve"> (**)</t>
    </r>
  </si>
  <si>
    <r>
      <t>Αριθμός πτυχιούχων σε εξάμηνο φοίτησης &gt; ν+4 του πρών ΑΤΕΙ Δυτικής Ελλάδος-Γυναίκες</t>
    </r>
    <r>
      <rPr>
        <b/>
        <sz val="11"/>
        <color rgb="FF7030A0"/>
        <rFont val="Calibri"/>
        <family val="2"/>
        <charset val="161"/>
      </rPr>
      <t xml:space="preserve"> (**)</t>
    </r>
  </si>
  <si>
    <t xml:space="preserve">Αριθμός νεοεγγραφέντων μεταπτυχιακών φοιτητών-Άνδρες </t>
  </si>
  <si>
    <t xml:space="preserve">Αριθμός νεοεγγραφέντων μεταπτυχιακών φοιτητών-Γυναίκες </t>
  </si>
  <si>
    <t xml:space="preserve">Συνολικός αριθμός μεταπτυχιακών φοιτητών-Άνδρες </t>
  </si>
  <si>
    <t xml:space="preserve">Συνολικός αριθμός μεταπτυχιακών φοιτητών-Γυναίκες </t>
  </si>
  <si>
    <t xml:space="preserve">Αριθμός διπλωματούχων μεταπτυχιακών φοιτητών-Άνδρες </t>
  </si>
  <si>
    <t xml:space="preserve">Αριθμός διπλωματούχων μεταπτυχιακών φοιτητών-Γυναίκες </t>
  </si>
  <si>
    <t xml:space="preserve">Αριθμός νεοεγγεγραφέντων υποψηφίων διδακτόρων-Άνδρες </t>
  </si>
  <si>
    <t xml:space="preserve">Αριθμός νεοεγγεγραφέντων υποψηφίων διδακτόρων-Γυναίκες </t>
  </si>
  <si>
    <t>Συνολικός αριθμός υποψηφίων διδακτόρων-Άνδρες</t>
  </si>
  <si>
    <t>Συνολικός αριθμός υποψηφίων διδακτόρων-Γυναίκες</t>
  </si>
  <si>
    <t xml:space="preserve">Αριθμός διπλωματούχων διδακτόρων-Άνδρες         </t>
  </si>
  <si>
    <t xml:space="preserve">Αριθμός διπλωματούχων διδακτόρων-Γυναίκες         </t>
  </si>
  <si>
    <r>
      <rPr>
        <sz val="10"/>
        <color theme="0" tint="-0.499984740745262"/>
        <rFont val="Arial"/>
        <family val="2"/>
        <charset val="161"/>
      </rPr>
      <t>ΟΠΕΣΠ (Μ4.051+Μ4.052)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 ΠΣΔΙΠ (Πίνακας 3)</t>
    </r>
    <r>
      <rPr>
        <b/>
        <sz val="10"/>
        <color theme="6" tint="-0.499984740745262"/>
        <rFont val="Arial"/>
        <family val="2"/>
        <charset val="161"/>
      </rPr>
      <t xml:space="preserve">    </t>
    </r>
    <r>
      <rPr>
        <b/>
        <sz val="10"/>
        <color theme="1" tint="0.499984740745262"/>
        <rFont val="Arial"/>
        <family val="2"/>
        <charset val="161"/>
      </rPr>
      <t xml:space="preserve"> </t>
    </r>
  </si>
  <si>
    <r>
      <rPr>
        <sz val="11"/>
        <color theme="0" tint="-0.499984740745262"/>
        <rFont val="Calibri"/>
        <family val="2"/>
        <charset val="161"/>
      </rPr>
      <t>ΟΠΕΣΠ (Μ4.055+Μ4.056)</t>
    </r>
    <r>
      <rPr>
        <b/>
        <sz val="11"/>
        <color theme="6" tint="-0.499984740745262"/>
        <rFont val="Calibri"/>
        <family val="2"/>
        <charset val="161"/>
      </rPr>
      <t>_</t>
    </r>
    <r>
      <rPr>
        <b/>
        <sz val="11"/>
        <rFont val="Calibri"/>
        <family val="2"/>
        <charset val="161"/>
      </rPr>
      <t>ΠΣΔΙΠ (Ανοιχτά Πεδία) και (</t>
    </r>
    <r>
      <rPr>
        <sz val="11"/>
        <rFont val="Calibri"/>
        <family val="2"/>
        <charset val="161"/>
      </rPr>
      <t>πρώην ΤΕΙ από αρχείο: "Στοιχεία ΤΕΙ Δυτ. Ελλάδος 2021_22_response_v2" (mail Καλιντήρης 24.2.23)</t>
    </r>
  </si>
  <si>
    <r>
      <t>ΟΠΕΣΠ (Μ4.057+Μ.058+Μ4.059+Μ4.060)</t>
    </r>
    <r>
      <rPr>
        <b/>
        <sz val="11"/>
        <rFont val="Calibri"/>
        <family val="2"/>
        <charset val="161"/>
      </rPr>
      <t>_ΠΣΔΙΠ (Ανοιχτά πεδία_Αρχείο excell: ΠΣΔΙΠ_open 2021_22)</t>
    </r>
    <r>
      <rPr>
        <sz val="11"/>
        <color theme="0" tint="-0.499984740745262"/>
        <rFont val="Calibri"/>
        <family val="2"/>
        <charset val="161"/>
      </rPr>
      <t xml:space="preserve"> </t>
    </r>
    <r>
      <rPr>
        <sz val="11"/>
        <rFont val="Calibri"/>
        <family val="2"/>
        <charset val="161"/>
      </rPr>
      <t>και (πρώην ΤΕΙ από αρχείο: "Στοιχεία ΤΕΙ Δυτ. Ελλάδος 2021_22_response_v2" (mail Καλιντήρης 24.2.23)</t>
    </r>
  </si>
  <si>
    <r>
      <t>ΟΠΕΣΠ (Μ4.159+Μ.160+Μ4.161+Μ4.162)</t>
    </r>
    <r>
      <rPr>
        <b/>
        <sz val="11"/>
        <rFont val="Calibri"/>
        <family val="2"/>
        <charset val="161"/>
        <scheme val="minor"/>
      </rPr>
      <t>_ΠΣΔΙΠ (Ταυτότητα: όλοι εγγεγρ. - ν+2)</t>
    </r>
    <r>
      <rPr>
        <b/>
        <sz val="11"/>
        <color theme="1" tint="0.499984740745262"/>
        <rFont val="Calibri"/>
        <family val="2"/>
        <charset val="161"/>
        <scheme val="minor"/>
      </rPr>
      <t xml:space="preserve"> </t>
    </r>
    <r>
      <rPr>
        <sz val="11"/>
        <color theme="1" tint="0.499984740745262"/>
        <rFont val="Calibri"/>
        <family val="2"/>
        <charset val="161"/>
        <scheme val="minor"/>
      </rPr>
      <t xml:space="preserve"> </t>
    </r>
    <r>
      <rPr>
        <sz val="10"/>
        <color theme="1" tint="0.499984740745262"/>
        <rFont val="Calibri"/>
        <family val="2"/>
        <charset val="161"/>
        <scheme val="minor"/>
      </rPr>
      <t>(</t>
    </r>
    <r>
      <rPr>
        <sz val="10"/>
        <color theme="3"/>
        <rFont val="Calibri"/>
        <family val="2"/>
        <charset val="161"/>
        <scheme val="minor"/>
      </rPr>
      <t>Είναι σύνολο. Χωρισμός σε Άνδρες-Γυναίκες από ΨΑ και με mail στα Τμήματα 22.2.23</t>
    </r>
    <r>
      <rPr>
        <sz val="11"/>
        <color theme="3"/>
        <rFont val="Calibri"/>
        <family val="2"/>
        <charset val="161"/>
        <scheme val="minor"/>
      </rPr>
      <t>)</t>
    </r>
    <r>
      <rPr>
        <sz val="11"/>
        <color theme="0" tint="-0.499984740745262"/>
        <rFont val="Calibri"/>
        <family val="2"/>
        <charset val="161"/>
        <scheme val="minor"/>
      </rPr>
      <t xml:space="preserve"> </t>
    </r>
    <r>
      <rPr>
        <sz val="11"/>
        <rFont val="Calibri"/>
        <family val="2"/>
        <charset val="161"/>
        <scheme val="minor"/>
      </rPr>
      <t>και (πρώην ΤΕΙ από αρχείο: "Στοιχεία ΤΕΙ Δυτ. Ελλάδος 2021_22_response_v2" (mail Καλιντήρης 24.2.23)</t>
    </r>
  </si>
  <si>
    <r>
      <t>ΟΠΕΣΠ (Μ4.067+Μ4.068+M4.069+M4.070)</t>
    </r>
    <r>
      <rPr>
        <b/>
        <sz val="10"/>
        <rFont val="Arial"/>
        <family val="2"/>
        <charset val="161"/>
      </rPr>
      <t xml:space="preserve">_ΠΣΔΙΠ (Ανοιχτά πεδία_Αρχείο excell: ΠΣΔΙΠ_open 2021_22) 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</si>
  <si>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(Μ4.091+Μ4.092)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ΠΔΣΙΠ (Πίνακας 7)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</si>
  <si>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(Μ4.093+Μ.094+Μ4.095+Μ4.096)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ΠΣΔΙΠ (Πίνακας 7 (Κ+1)+(Κ+2))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</si>
  <si>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0" tint="-0.499984740745262"/>
        <rFont val="Arial"/>
        <family val="2"/>
        <charset val="161"/>
      </rPr>
      <t>ΟΠΕΣΠ (Μ4.171+Μ.172+Μ4.173+Μ4.174)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 xml:space="preserve">ΠΣΔΙΠ (Πίνακας 7 (Κ+3)+(Κ+4)+(Κ+5)+(Κ+6)+(πλέον Κ+6)  </t>
    </r>
    <r>
      <rPr>
        <sz val="10"/>
        <rFont val="Arial"/>
        <family val="2"/>
        <charset val="161"/>
      </rPr>
      <t>και (πρώην ΤΕΙ από αρχείο: "Στοιχεία ΤΕΙ Δυτ. Ελλάδος 2021_22_response_v2" (mail Καλιντήρης 24.2.23)</t>
    </r>
  </si>
  <si>
    <r>
      <rPr>
        <sz val="10"/>
        <color theme="1" tint="0.499984740745262"/>
        <rFont val="Arial"/>
        <family val="2"/>
        <charset val="161"/>
      </rPr>
      <t xml:space="preserve">ΟΠΕΣΠ ανά ΠΜΣ (Μ5.054+Μ5.055)_ΠΣΔΙΠ (Πίνακας 4)_ </t>
    </r>
    <r>
      <rPr>
        <b/>
        <sz val="10"/>
        <rFont val="Arial"/>
        <family val="2"/>
        <charset val="161"/>
      </rPr>
      <t>Αρχείο pdf: ΠΜΣ_Νεοεισερχ Τμημάτων ΨΑ 2021_22</t>
    </r>
  </si>
  <si>
    <r>
      <rPr>
        <sz val="10"/>
        <color theme="0" tint="-0.499984740745262"/>
        <rFont val="Arial"/>
        <family val="2"/>
        <charset val="161"/>
      </rPr>
      <t>ΟΠΕΣΠ ανά ΠΜΣ (Μ5.056+Μ5.057)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2)</t>
    </r>
    <r>
      <rPr>
        <sz val="10"/>
        <color theme="1" tint="0.499984740745262"/>
        <rFont val="Arial"/>
        <family val="2"/>
        <charset val="161"/>
      </rPr>
      <t xml:space="preserve"> </t>
    </r>
    <r>
      <rPr>
        <sz val="10"/>
        <color theme="6" tint="-0.499984740745262"/>
        <rFont val="Arial"/>
        <family val="2"/>
        <charset val="161"/>
      </rPr>
      <t xml:space="preserve"> </t>
    </r>
  </si>
  <si>
    <r>
      <rPr>
        <sz val="10"/>
        <color theme="0" tint="-0.499984740745262"/>
        <rFont val="Arial"/>
        <family val="2"/>
        <charset val="161"/>
      </rPr>
      <t>ΟΠΕΣΠ ανά ΠΜΣ (Μ5.060+Μ5.061+Μ5.062+Μ5.063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4/ σύνολο αποφοιτησάντων σε όλα τα ΠΜΣ)</t>
    </r>
  </si>
  <si>
    <r>
      <rPr>
        <sz val="10"/>
        <color theme="0" tint="-0.499984740745262"/>
        <rFont val="Arial"/>
        <family val="2"/>
        <charset val="161"/>
      </rPr>
      <t>ΟΠΕΣΠ (Μ6.031+Μ6.032)</t>
    </r>
    <r>
      <rPr>
        <b/>
        <sz val="10"/>
        <color theme="1" tint="0.499984740745262"/>
        <rFont val="Arial"/>
        <family val="2"/>
        <charset val="161"/>
      </rPr>
      <t>_ΠΣΔΙΠ (Πίνακας 5)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Αρχείο pdf: ΔΠΣ_Νέοεισερχ Τμημάτων ΨΑ 2021-22</t>
    </r>
  </si>
  <si>
    <r>
      <rPr>
        <sz val="10"/>
        <color theme="0" tint="-0.499984740745262"/>
        <rFont val="Arial"/>
        <family val="2"/>
        <charset val="161"/>
      </rPr>
      <t>ΟΠΕΣΠ (Μ6.039+Μ6.040)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2)</t>
    </r>
  </si>
  <si>
    <r>
      <rPr>
        <sz val="10"/>
        <color theme="0" tint="-0.499984740745262"/>
        <rFont val="Arial"/>
        <family val="2"/>
        <charset val="161"/>
      </rPr>
      <t>ΟΠΕΣΠ (Μ6.006)</t>
    </r>
    <r>
      <rPr>
        <b/>
        <sz val="10"/>
        <color theme="6" tint="-0.499984740745262"/>
        <rFont val="Arial"/>
        <family val="2"/>
        <charset val="161"/>
      </rPr>
      <t>_</t>
    </r>
    <r>
      <rPr>
        <b/>
        <sz val="10"/>
        <rFont val="Arial"/>
        <family val="2"/>
        <charset val="161"/>
      </rPr>
      <t>ΠΣΔΙΠ (Πίνακας 5/ αποφοιτήσαντες (</t>
    </r>
    <r>
      <rPr>
        <sz val="10"/>
        <rFont val="Arial"/>
        <family val="2"/>
        <charset val="161"/>
      </rPr>
      <t>το σύνολο)</t>
    </r>
    <r>
      <rPr>
        <b/>
        <sz val="10"/>
        <rFont val="Arial"/>
        <family val="2"/>
        <charset val="161"/>
      </rPr>
      <t xml:space="preserve"> </t>
    </r>
    <r>
      <rPr>
        <sz val="10"/>
        <rFont val="Arial"/>
        <family val="2"/>
        <charset val="161"/>
      </rPr>
      <t>και Αρχείο</t>
    </r>
    <r>
      <rPr>
        <b/>
        <sz val="10"/>
        <rFont val="Arial"/>
        <family val="2"/>
        <charset val="161"/>
      </rPr>
      <t xml:space="preserve">: Απόφοιτοι Διδάκτορες 2021-22 </t>
    </r>
    <r>
      <rPr>
        <sz val="10"/>
        <rFont val="Arial"/>
        <family val="2"/>
        <charset val="161"/>
      </rPr>
      <t>σε Άνδρες-Γυναίκες</t>
    </r>
    <r>
      <rPr>
        <b/>
        <sz val="10"/>
        <rFont val="Arial"/>
        <family val="2"/>
        <charset val="161"/>
      </rPr>
      <t xml:space="preserve">) </t>
    </r>
  </si>
  <si>
    <t xml:space="preserve">ΣΥΝΟΛΑ: </t>
  </si>
  <si>
    <t>(**) Οι στήλες αφορούν φοιτητές του πρώην ΑΤΕΙ Δυτικής Ελλάδος που παρακολουθούν Προγράμματα Σπουδών του πρώην ΑΤΕΙ</t>
  </si>
  <si>
    <t>Ανθρωπιστικών Επιστημών και Πολιτισμικών Σπουδών</t>
  </si>
  <si>
    <t>Ιστορίας, Αρχαιολογίας και Διαχείρισης Πολιτισμικών Αγαθών</t>
  </si>
  <si>
    <t>Φιλολογίας</t>
  </si>
  <si>
    <t>Γεωπονίας και Τροφίμων</t>
  </si>
  <si>
    <t>Επιστήμης και Τεχνολογίας Τροφίμων</t>
  </si>
  <si>
    <t>Διοίκησης</t>
  </si>
  <si>
    <t>Διοίκησης Επιχειρήσεων και Οργανισμών</t>
  </si>
  <si>
    <t>Επιστημών Ανθρώπινης Κίνησης και Ποιότητας Ζωής</t>
  </si>
  <si>
    <t>Οργάνωσης και Διαχείρισης Αθλητισμού</t>
  </si>
  <si>
    <t>Επιστήμης Διατροφής και Διαιτολογίας</t>
  </si>
  <si>
    <t>Λογοθεραπείας</t>
  </si>
  <si>
    <t> Νοσηλευτικής</t>
  </si>
  <si>
    <t>Καλών Τεχνών</t>
  </si>
  <si>
    <t>Θεατρικών Σπουδών</t>
  </si>
  <si>
    <t>Παραστατικών και Ψηφιακών Τεχνών</t>
  </si>
  <si>
    <t>Κοινωνικών και Πολιτικών Επιστημών</t>
  </si>
  <si>
    <t>Κοινωνικής και Εκπαιδευτικής Πολιτικής</t>
  </si>
  <si>
    <t>Πολιτικής Επιστήμης και Διεθνών Σχέσεων</t>
  </si>
  <si>
    <t>Ηλεκτρολόγων Μηχανικών και Μηχανικών Υπολογιστών</t>
  </si>
  <si>
    <t>Οικονομίας και Τεχνολογίας</t>
  </si>
  <si>
    <t> Οικονομικών Επιστημών</t>
  </si>
  <si>
    <t> Πληροφορικής και Τηλεπικοινωνιών</t>
  </si>
  <si>
    <t>Ψηφιακών Συστημάτων</t>
  </si>
  <si>
    <t xml:space="preserve"> </t>
  </si>
  <si>
    <t>ΣΥΝΟΛΙΚΑ</t>
  </si>
  <si>
    <t>ΠΑΝΤΕΙΟΝ ΠΑΝΕΠΙΣΤΗΜΙΟ ΚΟΙΝΩΝΙΚΩΝ ΚΑΙ ΠΟΛΙΤΙΚΩΝ ΕΠΙΣΤΗΜΩΝ</t>
  </si>
  <si>
    <t>Επιστημών Οικονομίας &amp; Δημόσιας Διοίκησης</t>
  </si>
  <si>
    <t>Δημόσιας Διοίκησης</t>
  </si>
  <si>
    <t>Οικονομικής &amp; Περιφερειακής Ανάπτυξης</t>
  </si>
  <si>
    <t>Πολιτικών Επιστημών</t>
  </si>
  <si>
    <t>Πολιτικής Επιστήμης &amp; Ιστορίας</t>
  </si>
  <si>
    <t>Κοινωνικής Πολιτικής</t>
  </si>
  <si>
    <t>Κοινωνιολογίας</t>
  </si>
  <si>
    <t>Κοινωνικής Ανθρωπολογίας</t>
  </si>
  <si>
    <t>Ψυχολογίας</t>
  </si>
  <si>
    <t>Διεθνών, Ευρωπαϊκών &amp; Περιφερειακών Σπουδών</t>
  </si>
  <si>
    <t>Επικοινωνίας, Μέσων &amp; Πολιτισμού</t>
  </si>
  <si>
    <t>ΜΟΥΣΙΚΗΣ &amp; ΨΑΛΤΙΚΗΣ</t>
  </si>
  <si>
    <t>Αριθμός εγγεγραμμένων φοιτητών σε εξάμηνα
 &gt;ν και &lt;=ν+4</t>
  </si>
  <si>
    <t>Αριθμός διαγραφέντων φοιτητών</t>
  </si>
  <si>
    <t>Αριθμός πτυχιούχων σε εξάμηνο φοίτησης
 &gt;ν και &lt;=ν+4</t>
  </si>
  <si>
    <t>Αριθμός πτυχιούχων σε εξάμηνο φοίτησης
 &gt; ν+4</t>
  </si>
  <si>
    <t>Πολυτεχνείο Κρήτης</t>
  </si>
  <si>
    <t>Μηχανικών Παραγωγής και Διοίκησης</t>
  </si>
  <si>
    <t>Μηχανικών
Ορυκτών Πόρων</t>
  </si>
  <si>
    <t>Ηλεκτρολόγων 
Μηχανικών &amp; 
Μηχανικών 
Υπολογιστών</t>
  </si>
  <si>
    <t>Χημικών Μηχανικών &amp; 
Μηχανικών 
Περιβάλλοντος</t>
  </si>
  <si>
    <t>Αρχιτεκτόνων &amp;
Μηχανικών</t>
  </si>
  <si>
    <t>ΨΗΦΙΑΚΗΣ ΤΕΧΝΟΛΟΓΙΑΣ</t>
  </si>
  <si>
    <t>ΠΛΗΡΟΦΟΡΙΚΗΣ ΚΑΙ ΤΗΛΕΜΑΤΙΚΗΣ</t>
  </si>
  <si>
    <t>ΕΠΙΣΤΗΜΩΝ ΥΓΕΙΑΣ ΚΑΙ ΑΓΩΓΗΣ</t>
  </si>
  <si>
    <t>ΕΠΙΣΤΗΜΗΣ ΔΙΑΙΤΟΛΟΓΙΑΣ-ΔΙΑΤΡΟΦΗΣ</t>
  </si>
  <si>
    <t>ΠΕΡΙΒΑΛΛΟΝΤΟΣ, ΓΕΩΓΡΑΦΙΑΣ ΚΑΙ ΕΦΑΡΜΟΣΜΕΝΩΝ ΟΙΚΟΝΟΜΙΚΩΝ</t>
  </si>
  <si>
    <t>ΟΙΚΟΝΟΜΙΑΣ ΚΑΙ ΒΙΩΣΙΜΗΣ ΑΝΑΠΤΥΞΗΣ</t>
  </si>
  <si>
    <t>ΓΕΩΓΡΑΦΙΑΣ</t>
  </si>
  <si>
    <t/>
  </si>
  <si>
    <t>ΓΕΩΤΕΧΝΙΚΩΝ ΕΠΙΣΤΗΜΩΝ</t>
  </si>
  <si>
    <t>ΕΠΙΣΤΗΜΩΝ ΣΧΕΔΙΑΣΜΟΥ</t>
  </si>
  <si>
    <t xml:space="preserve">ΜΗΧΑΝΙΚΩΝ </t>
  </si>
  <si>
    <t>ΟΙΚΟΝΟΜΙΑΣ ΚΑΙ ΔΙΟΙΚΗΣΗΣ</t>
  </si>
  <si>
    <t>ΠΡΟΓΡΑΜΜΑΤΑ ΣΠΟΥΔΩΝ ΠΡΩΗΝ ΤΕΙ ΣΤ. ΕΛΛΑΔΑΣ (ΕΝΤΑΞΗ ΣΤΟ ΕΚΠΑ Ν. 4589/2019)</t>
  </si>
  <si>
    <t>ΑΝΘΡΩΠΙΣΤΙΚΩΝ ΚΑΙ ΚΟΙΝΩΝΙΚΩΝ ΕΠΙΣΤΗΜΩΝ</t>
  </si>
  <si>
    <t>ΟΙΚΟΝΟΜΙΚΩΝ ΕΠΙΣΤΗΜΩΝ ΚΑΙ ΔΙΟΙΚΗΣΗΣ ΕΠΙΧΕΙΡΗΣΕΩΝ</t>
  </si>
  <si>
    <t>ΕΠΙΣΤΗΜΩΝ ΑΠΟΚΑΤΑΣΤΑΣΗΣ ΥΓΕΙΑΣ</t>
  </si>
  <si>
    <t>ΑΝΘΡΩΠΙΣΤΙΚΩΝ ΕΠΙΣΤΗΜΩΝ ΚΑΙ ΠΟΛΙΤΙΣΜΙΚΩΝ ΣΠΟΥΔΩΝ</t>
  </si>
  <si>
    <t>ΓΕΩΠΟΝΙΑΣ ΚΑΙ ΤΡΟΦΙΜΩΝ</t>
  </si>
  <si>
    <t>ΔΙΟΙΚΗΣΗΣ</t>
  </si>
  <si>
    <t>ΕΠΙΣΤΗΜΩΝ ΑΝΘΡΩΠΙΝΗΣ ΚΙΝΗΣΗΣ ΚΑΙ ΠΟΙΟΤΗΤΑΣ ΖΩΗΣ</t>
  </si>
  <si>
    <t>ΚΟΙΝΩΝΙΚΩΝ ΚΑΙ ΠΟΛΙΤΙΚΩΝ ΕΠΙΣΤΗΜΩΝ</t>
  </si>
  <si>
    <t>ΟΙΚΟΝΟΜΙΑΣ ΚΑΙ ΤΕΧΝΟΛΟΓΙΑΣ</t>
  </si>
  <si>
    <t>ΕΠΙΣΤΗΜΩΝ ΟΙΚΟΝΟΜΙΑΣ &amp; ΔΗΜΟΣΙΑΣ ΔΙΟΙΚΗΣΗΣ</t>
  </si>
  <si>
    <t>ΔΙΕΘΝΩΝ, ΕΥΡΩΠΑΪΚΩΝ &amp; ΠΕΡΙΦΕΡΕΙΑΚΩΝ ΣΠΟΥΔΩΝ</t>
  </si>
  <si>
    <t>ΜΗΧΑΝΙΚΩΝ ΠΑΡΑΓΩΓΗΣ ΚΑΙ ΔΙΟΙΚΗΣΗΣ</t>
  </si>
  <si>
    <t>ΜΗΧΑΝΙΚΩΝ
ΟΡΥΚΤΩΝ ΠΟΡΩΝ</t>
  </si>
  <si>
    <t>ΗΛΕΚΤΡΟΛΟΓΩΝ 
ΜΗΧΑΝΙΚΩΝ &amp; 
ΜΗΧΑΝΙΚΩΝ 
ΥΠΟΛΟΓΙΣΤΩΝ</t>
  </si>
  <si>
    <t>ΧΗΜΙΚΩΝ ΜΗΧΑΝΙΚΩΝ &amp; 
ΜΗΧΑΝΙΚΩΝ 
ΠΕΡΙΒΑΛΛΟΝΤΟΣ</t>
  </si>
  <si>
    <t>ΑΡΧΙΤΕΚΤΟΝΩΝ &amp;
ΜΗΧΑΝΙΚΩΝ</t>
  </si>
  <si>
    <t>ΚΑΤΕΥΘΥΝΣΗ ΕΚΠΑΙΔΕΥΤΙΚΩΝ ΗΛΕΚΤΡΟΛΟΓΩΝ ΜΗΧΑΝΙΚΩΝ</t>
  </si>
  <si>
    <t>ΚΑΤΕΥΘΥΝΣΗΕΚΠΑΙΔΕΥΤΙΚΩΝ ΗΛΕΚΤΡΟΝΙΚΩΝ ΜΗΧΑΝΙΚΩΝ</t>
  </si>
  <si>
    <t>ΕΠΙΣΤΗΜΗΣ ΦΥΤΙΚΗΣ ΠΑΡΑΓΩΓΗΣ (ΑΘΗΝΑ)</t>
  </si>
  <si>
    <t>ΔΑΣΟΛΟΓΙΑΣ  ΚΑΙ ΔΙΑΧΕΙΡΙΣΗΣ  ΦΥΣΙΚΟΥ ΠΕΡΙΒΑΛΛΟΝΤΟΣ (ΚΑΡΠΕΝΗΣΙ, ΑΠΟ ΤΟ ΑΚΑΔ. ΕΤΟΣ 2019-2020)</t>
  </si>
  <si>
    <t>ΔΑΣΟΠΟΝΙΑΣ  ΚΑΙ ΔΙΑΧΕΙΡΙΣΗΣ  ΦΥΣΙΚΟΥ ΠΕΡΙΒΑΛΛΟΝΤΟΣ (ΚΑΡΠΕΝΗΣΙ, ΠΡΩΗΝ Τ.Ε.Ι. ΣΤΕΡΕΑΣ ΕΛΛΑΔΑΣ ΕΩΣ 28.01.2019)</t>
  </si>
  <si>
    <t>ΕΠΙΣΤΗΜΗΣ ΖΩΙΚΗΣ ΠΑΡΑΓΩΓΗΣ (ΑΘΗΝΑ)</t>
  </si>
  <si>
    <t xml:space="preserve">ΥΔΡΟΒΙΟΛΟΓΙΑΣ ΚΑΙ ΥΔΑΤΟΚΑΛΛΙΕΡΓΕΙΩΝ (ΑΘΗΝΑ, ΥΠΟ ΑΝΑΣΤΟΛΗ) </t>
  </si>
  <si>
    <t>ΑΞΙΟΠΟΙΗΣΗΣ ΦΥΣΙΚΩΝ ΠΟΡΩΝ ΚΑΙ ΓΕΩΡΓΙΚΗΣ ΜΗΧΑΝΙΚΗΣ (ΑΘΗΝΑ)</t>
  </si>
  <si>
    <t>ΠΛΗΡΟΦΟΡΙΚΗΣ ΣΤΗ ΓΕΩΡΓΙΑ ΚΑΙ ΤΟ ΠΕΡΙΒΑΛΛΟΝ (ΑΘΗΝΑ, ΥΠΟ ΑΝΑΣΤΟΛΗ)</t>
  </si>
  <si>
    <t>ΒΙΟΤΕΧΝΟΛΟΓΙΑΣ (ΑΘΗΝΑ)</t>
  </si>
  <si>
    <t>ΑΓΡΟΤΙΚΗΣ ΟΙΚΟΝΟΜΙΑΣ ΚΑΙ ΑΝΑΠΤΥΞΗΣ (ΑΘΗΝΑ)</t>
  </si>
  <si>
    <t>ΠΕΡΙΦΕΡΕΙΑΚΗΣ ΚΑΙ ΟΙΚΟΝΟΜΙΚΗΣ ΑΝΑΠΤΥΞΗΣ (ΆµΦΙΣΣΑ, ΑΠΟ ΤΟ ΑΚΑΔ. ΕΤΟΣ 2019-2020)</t>
  </si>
  <si>
    <t>ΔΙΟΙΚΗΣΗΣ, ΟΙΚΟΝΟΜΙΑΣ ΚΑΙ ΕΠΙΚΟΙΝΩΝΙΑΣ ΠΟΛΙΤΙΣΤΙΚΩΝ ΚΑΙ ΤΟΥΡΙΣΤΙΚΩΝ ΜΟΝΑΔΩΝ (ΆµΦΙΣΣΑ, ΠΡΩΗΝ Τ.Ε.Ι. ΣΤΕΡΕΑΣ ΕΛΛΑΔΑΣ ΕΩΣ 28.01.2019)</t>
  </si>
  <si>
    <t>ΔΙΟΙΚΗΣΗΣ ΓΕΩΡΓΙΚΩΝ ΕΠΙΧΕΙΡΗΣΕΩΝ ΚΑΙ ΣΥΣΤΗΜΑΤΩΝ ΕΦΟΔΙΑΣΜΟΥ (ΘΗΒΑ, ΑΠΟ ΤΟ ΑΚΑΔ. ΕΤΟΣ 2019-2020)</t>
  </si>
  <si>
    <t>ΔΙΟΙΚΗΣΗΣ ΣΥΣΤΗΜΑΤΩΝ ΕΦΟΔΙΑΣΜΟΥ  (ΘΗΒΑ, ΠΡΩΗΝ Τ.Ε.Ι. ΣΤΕΡΕΑΣ ΕΛΛΑΔΑΣ ΕΩΣ 28.01.2019)</t>
  </si>
  <si>
    <t>ΕΠΙΣΤΗΜΗΣ ΤΡΟΦΙΜΩΝ ΚΑΙ ΔΙΑΤΡΟΦΗΣ ΤΟΥ ΑΝΘΡΩΠΟΥ (ΑΘΗΝΑ)</t>
  </si>
  <si>
    <t>ΔΙΑΙΤΟΛΟΓΙΑΣ ΚΑΙ ΠΟΙΟΤΗΤΑΣ ΖΩΗΣ (ΑΘΗΝΑ, ΥΠΟ ΑΝΑΣΤΟΛΗ)</t>
  </si>
  <si>
    <t>ΓΕΝΙΚΟ ΤΜΗΜΑ (ΑΘΗΝΑ)</t>
  </si>
  <si>
    <t>ΑΓΡΟΤΙΚΗΣ ΒΙΟΤΕΧΝΟΛΟΓΙΑΣ ΚΑΙ ΟΙΝΟΛΟΓΙΑΣ</t>
  </si>
  <si>
    <t>ΕΠΙΣΤΗΜΗΣ ΚΑΙ ΤΕΧΝΟΛΟΓΙΑΣ ΤΡΟΦΙΜΩΝ </t>
  </si>
  <si>
    <t>ΔΗΜΙΟΥΡΓΙΚΟΥ ΣΧΕΔΙΑΣΜΟΥ ΚΑΙ ΈΝΔΥΣΗΣ</t>
  </si>
  <si>
    <t>ΕΠΙΣΤΗΜΩΝ ΔΙΑΤΡΟΦΗΣ ΚΑΙ ΔΙΑΙΤΟΛΟΓΙΑΣ</t>
  </si>
  <si>
    <t>ΝΟΣΗΛΕΥΤΙΚΗΣ (ΠΑΡ. ΔΙΔΥΜΟΤΕΙΧΟΥ)</t>
  </si>
  <si>
    <t>ΑΓΩΓΗΣ ΚΑΙ ΦΡΟΝΤΙΔΑΣ ΣΤΗ ΠΡΩΙΜΗ ΠΑΙΔΙΚΗ ΗΛΙΚΙΑ</t>
  </si>
  <si>
    <t>ΒΙΒΛΙΟΘΗΚΟΝΟΜΙΑΣ, ΑΡΧΕΙΟΝΟΜΙΑΣ ΚΑΙ ΣΥΣΤΗΜΑΤΩΝ ΠΛΗΡΟΦΟΡΗΣΗΣ</t>
  </si>
  <si>
    <t xml:space="preserve">ΜΗΧΑΝΙΚΩΝ ΠΑΡΑΓΩΓΗΣ ΚΑΙ ΔΙΟΙΚΗΣΗΣ </t>
  </si>
  <si>
    <t>ΜΗΧΑΝΙΚΩΝ ΠΛΗΡΟΦΟΡΙΚΗΣ ΚΑΙ ΗΛΕΚΤΡΟΝΙΚΩΝ ΣΥΣΤΗΜΑΤΩΝ</t>
  </si>
  <si>
    <t>ΜΗΧΑΝΙΚΩΝ ΠΛΗΡΟΦΟΡΙΚΗΣ, ΥΠΟΛΟΓΙΣΤΩΝ ΚΑΙ ΤΗΛΕΠΙΚΟΙΝΩΝΙΩΝ</t>
  </si>
  <si>
    <t>ΔΙΟΙΚΗΣΗΣ ΕΦΟΔΙΑΣΤΙΚΗΣ ΑΛΥΣΙΔΑΣ</t>
  </si>
  <si>
    <t>ΔΙΟΙΚΗΣΗΣ ΟΡΓΑΝΙΣΜΩΝ, MARKETING ΚΑΙ ΤΟΥΡΙΣΜΟΥ</t>
  </si>
  <si>
    <t>ΔΙΟΙΚΗΤΙΚΗΣ ΕΠΙΣΤΗΜΗΣ ΚΑΙ ΤΕΧΝΟΛΟΓΙΑΣ</t>
  </si>
  <si>
    <t>ΛΟΓΙΣΤΙΚΗΣ ΚΑΙ ΠΛΗΡΟΦΟΡΙΑΚΩΝ ΣΥΣΤΗΜΑΤΩΝ</t>
  </si>
  <si>
    <t xml:space="preserve">ΟΙΚΟΝΟΜΙΚΩΝ ΕΠΙΣΤΗΜΩΝ </t>
  </si>
  <si>
    <t>ΑΝΘΡΩΠΙΣΤΙΚΩΝ, ΚΟΙΝΩΝΙΚΩΝ ΚΑΙ ΟΙΚΟΝΟΜΙΚΩΝ ΕΠΙΣΤΗΜΩΝ (ΠΑΚΕΔΙΠΣ ΘΕΡΜΗ)</t>
  </si>
  <si>
    <t>ΕΠΙΣΤΗΜΗΣ ΚΑΙ ΤΕΧΝΟΛΟΓΙΑΣ (ΠΑΚΕΔΙΠΣ ΘΕΡΜΗ)</t>
  </si>
  <si>
    <t xml:space="preserve"> ΜΗΧΑΝΙΚΩΝ  ΠΕΡΙΒΑΛΛΟΝΤΟΣ &amp; ΑΝΤΙΡΡΥΠΑΝΣΗΣ  ΤΕ - ΚΑΤΕΥΘΥΝΣΗΣ ΜΗΧΑΝΙΚΩΝ ΓΕΩΤΕΧΝΟΛΟΓΙΑΣ &amp; ΠΕΡΙΒΑΛΛΟΝΤΟΣ</t>
  </si>
  <si>
    <t>ΜΗΧΑΝΙΚΩΝ  ΠΕΡΙΒΑΛΛΟΝΤΟΣ &amp; ΑΝΤΙΡΡΥΠΑΝΣΗΣ ΤΕ - ΚΑΤΕΥΘΥΝΣΗΣ ΜΗΧΑΝΙΚΩΝ ΑΝΤΙΡΡΥΠΑΝΣΗΣ</t>
  </si>
  <si>
    <t>ΔΙΟΙΚΗΣΗΣ ΕΠΙΧΕΙΡΗΣΕΩΝ ΤΕ-ΚΟΖΑΝΗ</t>
  </si>
  <si>
    <t>ΔΙΟΙΚΗΣΗΣ ΕΠΙΧΕΙΡΗΣΕΩΝ ΤΕ- ΓΡΕΒΕΝΑ</t>
  </si>
  <si>
    <t>ΤΜΗΜΑ ΓΕΩΛΟΓΙΑΣ</t>
  </si>
  <si>
    <t>ΤΜΗΜΑ ΕΠΙΣΤΗΜΗΣ ΤΩΝ ΥΛΙΚΩΝ</t>
  </si>
  <si>
    <t>ΤΜΗΜΑ ΗΛΕΚΤΡΟΛΟΓΩΝ ΜΗΧΑΝΙΚΩΝ ΚΑΙ ΤΕΧΝΟΛΟΓΙΑΣ ΥΠΟΛΟΓΙΣΤΩΝ</t>
  </si>
  <si>
    <t>ΤΜΗΜΑ ΜΗΧΑΝΙΚΩΝ Η/Υ ΚΑΙ ΠΛΗΡΟΦΟΡΙΚΗΣ</t>
  </si>
  <si>
    <t>ΤΜΗΜΑ ΜΗΧΑΝΟΛΟΓΩΝ ΚΑΙ ΑΕΡΟΝΑΥΠΗΓΩΝ ΜΗΧΑΝΙΚΩΝ</t>
  </si>
  <si>
    <t>ΤΜΗΜΑ ΧΗΜΙΚΩΝ ΜΗΧΑΝΙΚΩΝ</t>
  </si>
  <si>
    <t>ΤΜΗΜΑ ΜΗΧΑΝΙΚΩΝ ΠΕΡΙΒΑΛΛΟΝΤΟΣ (ΠΡΩΗΝ ΔΙΑΧΕΙΡΙΣΗΣ ΠΕΡΙΒΑΛΛΟΝΤΟΣ ΚΑΙ ΦΥΣΙΚΩΝ ΠΟΡΩΝ)</t>
  </si>
  <si>
    <t>ΤΜΗΜΑ ΦΑΡΜΑΚΕΥΤΙΚΗΣ</t>
  </si>
  <si>
    <t>ΤΜΗΜΑ ΕΠΙΣΤΗΜΩΝ ΤΗΣ ΕΚΠΑΙΔΕΥΣΗΣ ΚΑΙ ΤΗΣ ΑΓΩΓΗΣ ΣΤΗΝ ΠΡΟΣΧΟΛΙΚΗ ΗΛΙΚΙΑ</t>
  </si>
  <si>
    <t>ΤΜΗΜΑ ΦΙΛΟΣΟΦΙΑΣ</t>
  </si>
  <si>
    <t>ΤΜΗΜΑ ΕΠΙΣΤΗΜΩΝ ΤΗΣ ΕΚΠΑΙΔΕΥΣΗΣ ΚΑΙ ΚΟΙΝΩΝΙΚΗΣ ΕΡΓΑΣΙΑΣ (ΠΡΩΗΝ ΠΑΙΔΑΓΩΓΙΚΟ ΔΗΜΟΤΙΚΗΣ ΕΚΠΑΙΔΕΥΣΗΣ)</t>
  </si>
  <si>
    <t>ΤΜΗΜΑ ΙΣΤΟΡΙΑΣ - ΑΡΧΑΙΟΛΟΓΙΑΣ (ΠΡΩΗΝ ΔΙΑΧΕΙΡΙΣΗΣ ΠΕΡΙΒΑΛΛΟΝΤΟΣ ΚΑΙ ΝΕΩΝ ΤΕΧΝΟΛΟΓΙΩΝ)</t>
  </si>
  <si>
    <t>ΤΜΗΜΑ ΜΟΥΣΕΙΟΛΟΓΙΑΣ</t>
  </si>
  <si>
    <t>ΤΜΗΜΑ ΔΙΟΙΚΗΣΗΣ ΤΟΥΡΙΣΜΟΥ</t>
  </si>
  <si>
    <t>ΤΜΗΜΑ ΔΙΟΙΚΗΣΗΣ ΕΠΙΧΕΙΡΗΣΕΩΝ ΑΓΡΟΤΙΚΩΝ ΠΡΟΪΟΝΤΩΝ ΚΑΙ ΤΡΟΦΙΜΩΝ</t>
  </si>
  <si>
    <t>ΤΜΗΜΑ ΛΟΓΟΘΕΡΑΠΕΙΑΣ</t>
  </si>
  <si>
    <t>ΤΜΗΜΑ ΖΩΙΚΗΣ ΠΑΡΑΓΩΓΗΣ, ΑΛΙΕΙΑΣ ΚΑΙ ΥΔΑΤΟΚΑΛΛΙΕΡΓΕΙΩΝ</t>
  </si>
  <si>
    <t>ΤΜΗΜΑ ΕΠΙΣΤΗΜΗΣ ΒΙΟΣΥΣΤΗΜΑΤΩΝ ΚΑΙ ΓΕΩΡΓΙΚΗΣ ΜΗΧΑΝΙΚΗΣ</t>
  </si>
  <si>
    <t>ΤΜΗΜΑ ΕΠΙΣΤΗΜΗΣ ΚΑΙ ΤΕΧΝΟΛΟΓΙΑΣ ΤΡΟΦΙΜΩΝ</t>
  </si>
  <si>
    <t>ΤΜΗΜΑ ΕΠΙΣΤΗΜΗΣ ΦΥΤΙΚΗΣ ΠΑΡΑΓΩΓΗΣ</t>
  </si>
  <si>
    <t>ΙΣΤΟΡΙΑΣ, ΑΡΧΑΙΟΛΟΓΙΑΣ ΚΑΙ ΔΙΑΧΕΙΡΙΣΗΣ ΠΟΛΙΤΙΣΜΙΚΩΝ ΑΓΑΘΩΝ</t>
  </si>
  <si>
    <t>ΔΙΟΙΚΗΣΗΣ ΕΠΙΧΕΙΡΗΣΕΩΝ ΚΑΙ ΟΡΓΑΝΙΣΜΩΝ</t>
  </si>
  <si>
    <t>ΟΡΓΑΝΩΣΗΣ ΚΑΙ ΔΙΑΧΕΙΡΙΣΗΣ ΑΘΛΗΤΙΣΜΟΥ</t>
  </si>
  <si>
    <t>ΕΠΙΣΤΗΜΗΣ ΔΙΑΤΡΟΦΗΣ ΚΑΙ ΔΙΑΙΤΟΛΟΓΙΑΣ</t>
  </si>
  <si>
    <t>ΛΟΓΟΘΕΡΑΠΕΙΑΣ</t>
  </si>
  <si>
    <t> ΝΟΣΗΛΕΥΤΙΚΗΣ</t>
  </si>
  <si>
    <t>ΘΕΑΤΡΙΚΩΝ ΣΠΟΥΔΩΝ</t>
  </si>
  <si>
    <t>ΠΑΡΑΣΤΑΤΙΚΩΝ ΚΑΙ ΨΗΦΙΑΚΩΝ ΤΕΧΝΩΝ</t>
  </si>
  <si>
    <t>ΚΟΙΝΩΝΙΚΗΣ ΚΑΙ ΕΚΠΑΙΔΕΥΤΙΚΗΣ ΠΟΛΙΤΙΚΗΣ</t>
  </si>
  <si>
    <t>ΠΟΛΙΤΙΚΗΣ ΕΠΙΣΤΗΜΗΣ ΚΑΙ ΔΙΕΘΝΩΝ ΣΧΕΣΕΩΝ</t>
  </si>
  <si>
    <t> ΟΙΚΟΝΟΜΙΚΩΝ ΕΠΙΣΤΗΜΩΝ</t>
  </si>
  <si>
    <t> ΠΛΗΡΟΦΟΡΙΚΗΣ ΚΑΙ ΤΗΛΕΠΙΚΟΙΝΩΝΙΩΝ</t>
  </si>
  <si>
    <t>ΨΗΦΙΑΚΩΝ ΣΥΣΤΗΜΑΤΩΝ</t>
  </si>
  <si>
    <t>ΔΗΜΟΣΙΑΣ ΔΙΟΙΚΗΣΗΣ</t>
  </si>
  <si>
    <t>ΟΙΚΟΝΟΜΙΚΗΣ &amp; ΠΕΡΙΦΕΡΕΙΑΚΗΣ ΑΝΑΠΤΥΞΗΣ</t>
  </si>
  <si>
    <t>ΠΟΛΙΤΙΚΗΣ ΕΠΙΣΤΗΜΗΣ &amp; ΙΣΤΟΡΙΑΣ</t>
  </si>
  <si>
    <t>ΚΟΙΝΩΝΙΚΗΣ ΑΝΘΡΩΠΟΛΟΓΙΑΣ</t>
  </si>
  <si>
    <t>ΕΠΙΚΟΙΝΩΝΙΑΣ, ΜΕΣΩΝ &amp; ΠΟΛΙΤΙΣΜΟΥ</t>
  </si>
  <si>
    <t>ΣΧΟΛΗ ΦΥΣΙΚΗΣ ΑΓΩΓΗΣ ΚΑΙ ΑΘΛΗΤΙΣΜΟΥ(ΣΕΦΑΑ)</t>
  </si>
  <si>
    <t>ΤΜΗΜΑ ΦΥΣΙΚΗΣ ΑΓΩΓΗΣ ΚΑΙ ΑΘΛΗΤΙΣΜΟΥ (ΤΕΦΑΑ)</t>
  </si>
  <si>
    <t>πρώην ΑΝΩΤΑΤΗ ΕΚΚΛΗΣΙΑΣΤΙΚΗ ΑΚΑΔΗΜΙΑ ΒΕΛΛΑΣ ΙΩΑΝΝΙΝΩΝ (συγχωνεύτηκε σύμφωνα με τον Ν.4823/2021)</t>
  </si>
  <si>
    <t>πρώην ΑΝΩΤΑΤΗ ΕΚΚΛΗΣΙΑΣΤΙΚΗ ΑΚΑΔΗΜΙΑ ΒΕΛΛΑΣ ΙΩΑΝΝΙΝΩΝ(συγχωνεύτηκε σύμφωνα με τον Ν.4823/2021)</t>
  </si>
  <si>
    <r>
      <t>ΙΕΡΑΤΙΚΩΝ ΣΠΟΥΔΩΝ(</t>
    </r>
    <r>
      <rPr>
        <sz val="11"/>
        <color rgb="FFFF0000"/>
        <rFont val="Calibri"/>
        <family val="2"/>
        <charset val="161"/>
        <scheme val="minor"/>
      </rPr>
      <t>συγχωνεύτηκε σύμφωνα με τον Ν.4823/2021</t>
    </r>
    <r>
      <rPr>
        <sz val="11"/>
        <color theme="1"/>
        <rFont val="Calibri"/>
        <family val="2"/>
        <charset val="161"/>
        <scheme val="minor"/>
      </rPr>
      <t>)</t>
    </r>
  </si>
  <si>
    <t>πρώην ΑΝΩΤΑΤΗ ΕΚΚΛΗΣΙΑΣΤΙΚΗ ΑΚΑΔΗΜΙΑ ΘΕΣΣΑΛΟΝΙΚΗΣ (συγχωνεύτηκε σύμφωνα με τον Ν.4823/2021)</t>
  </si>
  <si>
    <t>ΔΙΑΧΕΙΡΙΣΗΣ ΕΚΚΛΗΣΙΑΣΤΙΚΩΝ ΚΕΙΜΗΛΙΩΝ (συγχωνεύτηκε σύμφωνα με τον Ν.4823/2021)</t>
  </si>
  <si>
    <t>ΙΕΡΑΤΙΚΩΝ ΣΠΟΥΔΩΝ (συγχωνεύτηκε σύμφωνα με τον Ν.4823/2021)</t>
  </si>
  <si>
    <r>
      <rPr>
        <sz val="11"/>
        <color rgb="FFFF0000"/>
        <rFont val="Calibri"/>
        <family val="2"/>
        <charset val="161"/>
        <scheme val="minor"/>
      </rPr>
      <t xml:space="preserve">πρώην </t>
    </r>
    <r>
      <rPr>
        <sz val="11"/>
        <rFont val="Calibri"/>
        <family val="2"/>
        <charset val="161"/>
        <scheme val="minor"/>
      </rPr>
      <t>ΑΝΩΤΑΤΗ ΕΚΚΛΗΣΙΑΣΤΙΚΗ ΑΚΑΔΗΜΙΑ ΒΕΛΛΑΣ ΙΩΑΝΝΙΝΩΝ (συγχωνεύτηκε σύμφωνα με τον Ν.4823/2021)</t>
    </r>
  </si>
  <si>
    <r>
      <rPr>
        <sz val="11"/>
        <color rgb="FFFF0000"/>
        <rFont val="Calibri"/>
        <family val="2"/>
        <charset val="161"/>
        <scheme val="minor"/>
      </rPr>
      <t>πρώην</t>
    </r>
    <r>
      <rPr>
        <sz val="11"/>
        <color theme="1"/>
        <rFont val="Calibri"/>
        <family val="2"/>
        <charset val="161"/>
        <scheme val="minor"/>
      </rPr>
      <t xml:space="preserve"> ΑΝΩΤΑΤΗ ΕΚΚΛΗΣΙΑΣΤΙΚΗ ΑΚΑΔΗΜΙΑ ΘΕΣΣΑΛΟΝΙΚΗΣ (συγχωνεύτηκε σύμφωνα με τον Ν.4823/2021)</t>
    </r>
  </si>
  <si>
    <r>
      <t xml:space="preserve">ΔΙΑΧΕΙΡΙΣΗΣ ΕΚΚΛΗΣΙΑΣΤΙΚΩΝ ΚΕΙΜΗΛΙΩΝ </t>
    </r>
    <r>
      <rPr>
        <sz val="11"/>
        <color rgb="FFFF0000"/>
        <rFont val="Calibri"/>
        <family val="2"/>
        <charset val="161"/>
        <scheme val="minor"/>
      </rPr>
      <t>(συγχωνεύτηκε σύμφωνα με τον Ν.4823/2021)</t>
    </r>
  </si>
  <si>
    <r>
      <t xml:space="preserve">ΙΕΡΑΤΙΚΩΝ ΣΠΟΥΔΩΝ </t>
    </r>
    <r>
      <rPr>
        <sz val="11"/>
        <color rgb="FFFF0000"/>
        <rFont val="Calibri"/>
        <family val="2"/>
        <charset val="161"/>
        <scheme val="minor"/>
      </rPr>
      <t>(συγχωνεύτηκε σύμφωνα με τον Ν.4823/2021)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</si>
</sst>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2" x14ac:knownFonts="1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8"/>
      <color rgb="FF1932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rgb="FF193200"/>
      <name val="Calibri"/>
      <family val="2"/>
      <charset val="161"/>
      <scheme val="minor"/>
    </font>
    <font>
      <b/>
      <sz val="16"/>
      <color rgb="FF336600"/>
      <name val="Calibri"/>
      <family val="2"/>
      <charset val="161"/>
      <scheme val="minor"/>
    </font>
    <font>
      <sz val="16"/>
      <color rgb="FF336600"/>
      <name val="Calibri"/>
      <family val="2"/>
      <charset val="161"/>
      <scheme val="minor"/>
    </font>
    <font>
      <b/>
      <sz val="20"/>
      <color rgb="FF3366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u/>
      <sz val="16"/>
      <color rgb="FF336600"/>
      <name val="Calibri"/>
      <family val="2"/>
      <charset val="161"/>
      <scheme val="minor"/>
    </font>
    <font>
      <sz val="20"/>
      <color rgb="FF336600"/>
      <name val="Calibri"/>
      <family val="2"/>
      <charset val="161"/>
      <scheme val="minor"/>
    </font>
    <font>
      <b/>
      <sz val="16"/>
      <color theme="5" tint="-0.249977111117893"/>
      <name val="Calibri"/>
      <family val="2"/>
      <charset val="161"/>
      <scheme val="minor"/>
    </font>
    <font>
      <sz val="16"/>
      <color theme="5" tint="-0.249977111117893"/>
      <name val="Calibri"/>
      <family val="2"/>
      <charset val="161"/>
      <scheme val="minor"/>
    </font>
    <font>
      <b/>
      <u/>
      <sz val="16"/>
      <color theme="5" tint="-0.249977111117893"/>
      <name val="Calibri"/>
      <family val="2"/>
      <charset val="161"/>
      <scheme val="minor"/>
    </font>
    <font>
      <b/>
      <sz val="20"/>
      <color rgb="FFC00000"/>
      <name val="Calibri"/>
      <family val="2"/>
      <charset val="161"/>
      <scheme val="minor"/>
    </font>
    <font>
      <sz val="20"/>
      <color rgb="FFC00000"/>
      <name val="Calibri"/>
      <family val="2"/>
      <charset val="161"/>
      <scheme val="minor"/>
    </font>
    <font>
      <b/>
      <sz val="20"/>
      <color theme="5" tint="-0.249977111117893"/>
      <name val="Calibri"/>
      <family val="2"/>
      <charset val="161"/>
      <scheme val="minor"/>
    </font>
    <font>
      <sz val="16"/>
      <color rgb="FF193200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sz val="20"/>
      <name val="Calibri"/>
      <family val="2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sz val="9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2"/>
      <color rgb="FF000000"/>
      <name val="Calibri"/>
      <family val="2"/>
      <charset val="161"/>
      <scheme val="minor"/>
    </font>
    <font>
      <b/>
      <sz val="16"/>
      <color theme="1"/>
      <name val="Trebuchet MS"/>
      <family val="2"/>
      <charset val="161"/>
    </font>
    <font>
      <b/>
      <sz val="14"/>
      <name val="Trebuchet MS"/>
      <family val="2"/>
      <charset val="161"/>
    </font>
    <font>
      <b/>
      <sz val="13"/>
      <name val="Trebuchet MS"/>
      <family val="2"/>
      <charset val="161"/>
    </font>
    <font>
      <sz val="14"/>
      <color theme="1"/>
      <name val="Trebuchet MS"/>
      <family val="2"/>
      <charset val="161"/>
    </font>
    <font>
      <sz val="14"/>
      <name val="Trebuchet MS"/>
      <family val="2"/>
      <charset val="161"/>
    </font>
    <font>
      <sz val="16"/>
      <name val="Trebuchet MS"/>
      <family val="2"/>
      <charset val="161"/>
    </font>
    <font>
      <sz val="16"/>
      <color theme="1"/>
      <name val="Trebuchet MS"/>
      <family val="2"/>
      <charset val="161"/>
    </font>
    <font>
      <sz val="11"/>
      <color rgb="FFFF0000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name val="Arial"/>
      <family val="2"/>
      <charset val="161"/>
    </font>
    <font>
      <b/>
      <sz val="16"/>
      <name val="Arial"/>
      <family val="2"/>
      <charset val="161"/>
    </font>
    <font>
      <b/>
      <sz val="9"/>
      <name val="Arial Narrow"/>
      <family val="2"/>
      <charset val="161"/>
    </font>
    <font>
      <sz val="9"/>
      <color theme="1"/>
      <name val="Arial Narrow"/>
      <family val="2"/>
      <charset val="161"/>
    </font>
    <font>
      <sz val="9"/>
      <name val="Arial Narrow"/>
      <family val="2"/>
      <charset val="161"/>
    </font>
    <font>
      <b/>
      <sz val="11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rgb="FF7030A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3"/>
      <name val="Calibri"/>
      <family val="2"/>
      <charset val="161"/>
    </font>
    <font>
      <b/>
      <sz val="11"/>
      <color theme="7"/>
      <name val="Calibri"/>
      <family val="2"/>
      <charset val="161"/>
    </font>
    <font>
      <b/>
      <sz val="10"/>
      <color theme="1" tint="0.499984740745262"/>
      <name val="Arial"/>
      <family val="2"/>
      <charset val="161"/>
    </font>
    <font>
      <sz val="10"/>
      <color theme="0" tint="-0.499984740745262"/>
      <name val="Arial"/>
      <family val="2"/>
      <charset val="161"/>
    </font>
    <font>
      <b/>
      <sz val="10"/>
      <color theme="6" tint="-0.499984740745262"/>
      <name val="Arial"/>
      <family val="2"/>
      <charset val="161"/>
    </font>
    <font>
      <b/>
      <sz val="11"/>
      <color theme="1" tint="0.499984740745262"/>
      <name val="Calibri"/>
      <family val="2"/>
      <charset val="161"/>
    </font>
    <font>
      <sz val="11"/>
      <color theme="0" tint="-0.499984740745262"/>
      <name val="Calibri"/>
      <family val="2"/>
      <charset val="161"/>
    </font>
    <font>
      <b/>
      <sz val="11"/>
      <color theme="6" tint="-0.499984740745262"/>
      <name val="Calibri"/>
      <family val="2"/>
      <charset val="161"/>
    </font>
    <font>
      <sz val="11"/>
      <color theme="0" tint="-0.499984740745262"/>
      <name val="Calibri"/>
      <family val="2"/>
      <charset val="161"/>
      <scheme val="minor"/>
    </font>
    <font>
      <b/>
      <sz val="11"/>
      <color theme="1" tint="0.499984740745262"/>
      <name val="Calibri"/>
      <family val="2"/>
      <charset val="161"/>
      <scheme val="minor"/>
    </font>
    <font>
      <sz val="11"/>
      <color theme="1" tint="0.499984740745262"/>
      <name val="Calibri"/>
      <family val="2"/>
      <charset val="161"/>
      <scheme val="minor"/>
    </font>
    <font>
      <sz val="10"/>
      <color theme="1" tint="0.499984740745262"/>
      <name val="Calibri"/>
      <family val="2"/>
      <charset val="161"/>
      <scheme val="minor"/>
    </font>
    <font>
      <sz val="10"/>
      <color theme="3"/>
      <name val="Calibri"/>
      <family val="2"/>
      <charset val="161"/>
      <scheme val="minor"/>
    </font>
    <font>
      <sz val="11"/>
      <color theme="3"/>
      <name val="Calibri"/>
      <family val="2"/>
      <charset val="161"/>
      <scheme val="minor"/>
    </font>
    <font>
      <b/>
      <sz val="11"/>
      <color theme="6" tint="-0.499984740745262"/>
      <name val="Calibri"/>
      <family val="2"/>
      <charset val="161"/>
      <scheme val="minor"/>
    </font>
    <font>
      <sz val="10"/>
      <color theme="1" tint="0.499984740745262"/>
      <name val="Arial"/>
      <family val="2"/>
      <charset val="161"/>
    </font>
    <font>
      <sz val="10"/>
      <color theme="6" tint="-0.499984740745262"/>
      <name val="Arial"/>
      <family val="2"/>
      <charset val="161"/>
    </font>
    <font>
      <sz val="10"/>
      <name val="Calibri"/>
      <family val="2"/>
      <charset val="161"/>
      <scheme val="minor"/>
    </font>
    <font>
      <sz val="11"/>
      <color rgb="FF7030A0"/>
      <name val="Calibri"/>
      <family val="2"/>
      <charset val="161"/>
      <scheme val="minor"/>
    </font>
    <font>
      <sz val="12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  <font>
      <b/>
      <sz val="12"/>
      <color rgb="FF000000"/>
      <name val="Arial"/>
      <family val="2"/>
      <charset val="161"/>
    </font>
    <font>
      <b/>
      <sz val="10"/>
      <color rgb="FF000000"/>
      <name val="Calibri"/>
      <family val="2"/>
      <charset val="161"/>
    </font>
    <font>
      <b/>
      <sz val="9"/>
      <color rgb="FF000000"/>
      <name val="Arial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701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Border="1"/>
    <xf numFmtId="3" fontId="0" fillId="0" borderId="0" xfId="0" applyNumberFormat="1"/>
    <xf numFmtId="0" fontId="10" fillId="0" borderId="0" xfId="0" applyFont="1"/>
    <xf numFmtId="0" fontId="0" fillId="0" borderId="7" xfId="0" applyBorder="1"/>
    <xf numFmtId="0" fontId="10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/>
    </xf>
    <xf numFmtId="0" fontId="21" fillId="0" borderId="0" xfId="0" applyFont="1"/>
    <xf numFmtId="3" fontId="23" fillId="4" borderId="1" xfId="0" applyNumberFormat="1" applyFont="1" applyFill="1" applyBorder="1" applyAlignment="1">
      <alignment horizontal="center" vertical="center" wrapText="1"/>
    </xf>
    <xf numFmtId="3" fontId="23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29" fillId="3" borderId="1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>
      <alignment horizontal="center" vertical="center" wrapText="1"/>
    </xf>
    <xf numFmtId="3" fontId="35" fillId="6" borderId="1" xfId="0" applyNumberFormat="1" applyFont="1" applyFill="1" applyBorder="1" applyAlignment="1">
      <alignment horizontal="center" vertical="center" wrapText="1"/>
    </xf>
    <xf numFmtId="3" fontId="35" fillId="7" borderId="1" xfId="0" applyNumberFormat="1" applyFont="1" applyFill="1" applyBorder="1" applyAlignment="1">
      <alignment horizontal="center" vertical="center" wrapText="1"/>
    </xf>
    <xf numFmtId="3" fontId="3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7" fillId="0" borderId="0" xfId="0" applyFon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Fill="1" applyAlignment="1">
      <alignment vertical="center"/>
    </xf>
    <xf numFmtId="0" fontId="37" fillId="0" borderId="0" xfId="0" applyFont="1"/>
    <xf numFmtId="0" fontId="38" fillId="0" borderId="0" xfId="0" applyFont="1" applyFill="1"/>
    <xf numFmtId="0" fontId="37" fillId="0" borderId="0" xfId="0" applyFont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vertical="center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7" xfId="0" applyFont="1" applyBorder="1"/>
    <xf numFmtId="0" fontId="0" fillId="0" borderId="7" xfId="0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Font="1" applyBorder="1" applyAlignment="1"/>
    <xf numFmtId="0" fontId="8" fillId="0" borderId="1" xfId="0" applyFont="1" applyFill="1" applyBorder="1"/>
    <xf numFmtId="0" fontId="8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9" borderId="1" xfId="0" applyFill="1" applyBorder="1"/>
    <xf numFmtId="0" fontId="10" fillId="9" borderId="1" xfId="0" applyFont="1" applyFill="1" applyBorder="1"/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2" xfId="0" applyFont="1" applyFill="1" applyBorder="1" applyAlignment="1" applyProtection="1">
      <alignment vertical="center" wrapText="1"/>
      <protection locked="0"/>
    </xf>
    <xf numFmtId="0" fontId="45" fillId="10" borderId="1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vertical="center" wrapText="1"/>
      <protection locked="0"/>
    </xf>
    <xf numFmtId="0" fontId="46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48" fillId="0" borderId="2" xfId="0" applyNumberFormat="1" applyFont="1" applyFill="1" applyBorder="1" applyAlignment="1" applyProtection="1">
      <alignment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6" fillId="11" borderId="1" xfId="0" applyFont="1" applyFill="1" applyBorder="1" applyAlignment="1">
      <alignment horizontal="left" wrapText="1"/>
    </xf>
    <xf numFmtId="0" fontId="47" fillId="11" borderId="1" xfId="0" applyFont="1" applyFill="1" applyBorder="1" applyAlignment="1">
      <alignment horizontal="left" wrapText="1"/>
    </xf>
    <xf numFmtId="0" fontId="48" fillId="11" borderId="2" xfId="0" applyNumberFormat="1" applyFont="1" applyFill="1" applyBorder="1" applyAlignment="1" applyProtection="1">
      <alignment wrapText="1"/>
    </xf>
    <xf numFmtId="0" fontId="48" fillId="0" borderId="1" xfId="5" applyFont="1" applyBorder="1" applyAlignment="1">
      <alignment wrapText="1"/>
    </xf>
    <xf numFmtId="0" fontId="48" fillId="0" borderId="1" xfId="5" applyFont="1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9" fillId="12" borderId="1" xfId="0" applyNumberFormat="1" applyFont="1" applyFill="1" applyBorder="1" applyAlignment="1" applyProtection="1">
      <alignment horizontal="center"/>
    </xf>
    <xf numFmtId="0" fontId="49" fillId="12" borderId="2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3" fontId="1" fillId="0" borderId="0" xfId="0" applyNumberFormat="1" applyFont="1" applyFill="1" applyBorder="1" applyAlignment="1" applyProtection="1">
      <alignment wrapText="1"/>
    </xf>
    <xf numFmtId="3" fontId="44" fillId="0" borderId="1" xfId="0" applyNumberFormat="1" applyFont="1" applyBorder="1" applyAlignment="1">
      <alignment horizontal="center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8" borderId="7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vertical="center" wrapText="1"/>
      <protection locked="0"/>
    </xf>
    <xf numFmtId="0" fontId="55" fillId="0" borderId="20" xfId="0" applyFont="1" applyBorder="1" applyAlignment="1">
      <alignment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vertical="center"/>
    </xf>
    <xf numFmtId="0" fontId="56" fillId="8" borderId="1" xfId="0" applyFont="1" applyFill="1" applyBorder="1" applyAlignment="1">
      <alignment vertical="center"/>
    </xf>
    <xf numFmtId="0" fontId="56" fillId="0" borderId="21" xfId="0" applyFont="1" applyBorder="1" applyAlignment="1">
      <alignment vertical="center"/>
    </xf>
    <xf numFmtId="0" fontId="36" fillId="8" borderId="1" xfId="0" applyFont="1" applyFill="1" applyBorder="1" applyAlignment="1">
      <alignment vertical="center"/>
    </xf>
    <xf numFmtId="0" fontId="56" fillId="8" borderId="2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55" fillId="0" borderId="22" xfId="0" applyFont="1" applyBorder="1" applyAlignment="1">
      <alignment vertical="center" wrapText="1"/>
    </xf>
    <xf numFmtId="0" fontId="56" fillId="0" borderId="7" xfId="0" applyFont="1" applyBorder="1" applyAlignment="1">
      <alignment vertical="center"/>
    </xf>
    <xf numFmtId="0" fontId="56" fillId="8" borderId="7" xfId="0" applyFont="1" applyFill="1" applyBorder="1" applyAlignment="1">
      <alignment vertical="center"/>
    </xf>
    <xf numFmtId="0" fontId="56" fillId="0" borderId="19" xfId="0" applyFont="1" applyBorder="1" applyAlignment="1">
      <alignment vertical="center"/>
    </xf>
    <xf numFmtId="0" fontId="2" fillId="0" borderId="23" xfId="0" applyFont="1" applyFill="1" applyBorder="1" applyAlignment="1">
      <alignment vertical="center" wrapText="1"/>
    </xf>
    <xf numFmtId="0" fontId="57" fillId="0" borderId="24" xfId="0" applyFont="1" applyBorder="1" applyAlignment="1">
      <alignment vertical="center"/>
    </xf>
    <xf numFmtId="0" fontId="57" fillId="8" borderId="24" xfId="0" applyFont="1" applyFill="1" applyBorder="1" applyAlignment="1">
      <alignment vertical="center"/>
    </xf>
    <xf numFmtId="0" fontId="57" fillId="0" borderId="25" xfId="0" applyFont="1" applyBorder="1" applyAlignment="1">
      <alignment vertical="center"/>
    </xf>
    <xf numFmtId="0" fontId="0" fillId="8" borderId="0" xfId="0" applyFill="1"/>
    <xf numFmtId="0" fontId="0" fillId="0" borderId="0" xfId="0" applyFill="1" applyBorder="1" applyAlignment="1">
      <alignment vertical="center" wrapText="1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0" fillId="0" borderId="33" xfId="0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13" borderId="1" xfId="0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vertical="center" wrapText="1"/>
      <protection locked="0"/>
    </xf>
    <xf numFmtId="0" fontId="51" fillId="0" borderId="7" xfId="0" applyFont="1" applyBorder="1" applyAlignment="1">
      <alignment horizontal="center" vertical="center" wrapText="1"/>
    </xf>
    <xf numFmtId="0" fontId="58" fillId="0" borderId="1" xfId="0" applyFont="1" applyBorder="1" applyAlignment="1">
      <alignment wrapText="1"/>
    </xf>
    <xf numFmtId="0" fontId="51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8" fillId="0" borderId="1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1" xfId="0" applyBorder="1" applyAlignment="1" applyProtection="1"/>
    <xf numFmtId="0" fontId="60" fillId="2" borderId="1" xfId="0" applyFont="1" applyFill="1" applyBorder="1" applyAlignment="1">
      <alignment horizontal="center" vertical="center" wrapText="1"/>
    </xf>
    <xf numFmtId="0" fontId="60" fillId="14" borderId="1" xfId="0" applyFont="1" applyFill="1" applyBorder="1" applyAlignment="1">
      <alignment horizontal="center" vertical="center" wrapText="1"/>
    </xf>
    <xf numFmtId="0" fontId="60" fillId="15" borderId="1" xfId="0" applyFont="1" applyFill="1" applyBorder="1" applyAlignment="1">
      <alignment horizontal="center" vertical="center" wrapText="1"/>
    </xf>
    <xf numFmtId="0" fontId="60" fillId="16" borderId="1" xfId="0" applyFont="1" applyFill="1" applyBorder="1" applyAlignment="1">
      <alignment horizontal="center" vertical="center" wrapText="1"/>
    </xf>
    <xf numFmtId="0" fontId="60" fillId="1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8" fillId="0" borderId="0" xfId="0" applyFont="1"/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62" fillId="8" borderId="37" xfId="0" applyFont="1" applyFill="1" applyBorder="1" applyAlignment="1">
      <alignment wrapText="1"/>
    </xf>
    <xf numFmtId="0" fontId="0" fillId="8" borderId="38" xfId="0" applyFill="1" applyBorder="1"/>
    <xf numFmtId="0" fontId="0" fillId="8" borderId="37" xfId="0" applyFill="1" applyBorder="1"/>
    <xf numFmtId="0" fontId="63" fillId="8" borderId="37" xfId="0" applyFont="1" applyFill="1" applyBorder="1"/>
    <xf numFmtId="0" fontId="62" fillId="8" borderId="1" xfId="0" applyFont="1" applyFill="1" applyBorder="1"/>
    <xf numFmtId="0" fontId="62" fillId="8" borderId="1" xfId="0" applyFont="1" applyFill="1" applyBorder="1" applyAlignment="1">
      <alignment wrapText="1"/>
    </xf>
    <xf numFmtId="0" fontId="62" fillId="8" borderId="2" xfId="0" applyFont="1" applyFill="1" applyBorder="1" applyAlignment="1">
      <alignment wrapText="1"/>
    </xf>
    <xf numFmtId="0" fontId="64" fillId="8" borderId="26" xfId="0" applyFont="1" applyFill="1" applyBorder="1" applyAlignment="1">
      <alignment wrapText="1"/>
    </xf>
    <xf numFmtId="0" fontId="66" fillId="2" borderId="7" xfId="0" applyFont="1" applyFill="1" applyBorder="1" applyAlignment="1" applyProtection="1">
      <alignment vertical="center" wrapText="1"/>
      <protection locked="0"/>
    </xf>
    <xf numFmtId="0" fontId="66" fillId="2" borderId="10" xfId="0" applyFont="1" applyFill="1" applyBorder="1" applyAlignment="1" applyProtection="1">
      <alignment vertical="center" wrapText="1"/>
      <protection locked="0"/>
    </xf>
    <xf numFmtId="0" fontId="67" fillId="2" borderId="1" xfId="0" applyFont="1" applyFill="1" applyBorder="1" applyAlignment="1" applyProtection="1">
      <alignment horizontal="center" vertical="center" wrapText="1"/>
      <protection locked="0"/>
    </xf>
    <xf numFmtId="0" fontId="68" fillId="0" borderId="1" xfId="0" applyFont="1" applyBorder="1" applyAlignment="1">
      <alignment horizontal="center" vertical="center" wrapText="1"/>
    </xf>
    <xf numFmtId="0" fontId="69" fillId="0" borderId="1" xfId="1" applyFont="1" applyBorder="1" applyAlignment="1">
      <alignment horizontal="center" vertical="center" wrapText="1"/>
    </xf>
    <xf numFmtId="0" fontId="70" fillId="0" borderId="1" xfId="1" applyFont="1" applyBorder="1" applyAlignment="1">
      <alignment vertical="center" wrapText="1"/>
    </xf>
    <xf numFmtId="0" fontId="71" fillId="0" borderId="1" xfId="0" applyFont="1" applyBorder="1" applyAlignment="1">
      <alignment horizontal="center" vertical="center"/>
    </xf>
    <xf numFmtId="0" fontId="71" fillId="8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49" fillId="0" borderId="1" xfId="0" applyFont="1" applyBorder="1" applyAlignment="1" applyProtection="1">
      <alignment horizontal="center" wrapText="1"/>
      <protection locked="0"/>
    </xf>
    <xf numFmtId="0" fontId="6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3" fontId="75" fillId="0" borderId="1" xfId="0" applyNumberFormat="1" applyFont="1" applyBorder="1" applyAlignment="1">
      <alignment horizontal="center" vertical="center"/>
    </xf>
    <xf numFmtId="0" fontId="48" fillId="0" borderId="0" xfId="0" applyFont="1"/>
    <xf numFmtId="0" fontId="77" fillId="0" borderId="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9" xfId="0" applyFont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vertical="center"/>
    </xf>
    <xf numFmtId="3" fontId="46" fillId="0" borderId="1" xfId="0" applyNumberFormat="1" applyFont="1" applyFill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0" fontId="79" fillId="0" borderId="1" xfId="0" applyFont="1" applyBorder="1" applyAlignment="1">
      <alignment vertical="center"/>
    </xf>
    <xf numFmtId="0" fontId="75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vertical="center"/>
    </xf>
    <xf numFmtId="0" fontId="1" fillId="0" borderId="0" xfId="0" applyFont="1"/>
    <xf numFmtId="0" fontId="48" fillId="0" borderId="0" xfId="0" applyFont="1" applyFill="1" applyBorder="1" applyAlignment="1">
      <alignment vertical="top" wrapText="1"/>
    </xf>
    <xf numFmtId="0" fontId="48" fillId="0" borderId="0" xfId="0" applyFont="1" applyAlignment="1">
      <alignment wrapText="1"/>
    </xf>
    <xf numFmtId="0" fontId="80" fillId="0" borderId="20" xfId="0" applyFont="1" applyFill="1" applyBorder="1" applyAlignment="1">
      <alignment horizontal="center" vertical="center" wrapText="1"/>
    </xf>
    <xf numFmtId="0" fontId="80" fillId="0" borderId="2" xfId="0" applyFont="1" applyFill="1" applyBorder="1" applyAlignment="1">
      <alignment horizontal="center" vertical="center" wrapText="1"/>
    </xf>
    <xf numFmtId="0" fontId="80" fillId="0" borderId="20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0" fillId="0" borderId="21" xfId="0" applyFont="1" applyFill="1" applyBorder="1" applyAlignment="1">
      <alignment horizontal="right" vertical="center" wrapText="1"/>
    </xf>
    <xf numFmtId="0" fontId="0" fillId="0" borderId="39" xfId="0" applyFill="1" applyBorder="1" applyAlignment="1" applyProtection="1">
      <alignment wrapText="1"/>
    </xf>
    <xf numFmtId="0" fontId="0" fillId="0" borderId="40" xfId="0" applyFill="1" applyBorder="1" applyAlignment="1" applyProtection="1">
      <alignment wrapText="1"/>
    </xf>
    <xf numFmtId="0" fontId="0" fillId="18" borderId="40" xfId="0" applyFill="1" applyBorder="1" applyAlignment="1" applyProtection="1">
      <alignment wrapText="1"/>
    </xf>
    <xf numFmtId="0" fontId="10" fillId="18" borderId="40" xfId="0" applyFont="1" applyFill="1" applyBorder="1" applyAlignment="1" applyProtection="1">
      <alignment wrapText="1"/>
    </xf>
    <xf numFmtId="0" fontId="0" fillId="0" borderId="40" xfId="0" applyFill="1" applyBorder="1" applyAlignment="1" applyProtection="1">
      <alignment vertical="center" wrapText="1"/>
    </xf>
    <xf numFmtId="0" fontId="80" fillId="0" borderId="40" xfId="0" applyFont="1" applyFill="1" applyBorder="1" applyAlignment="1" applyProtection="1">
      <alignment wrapText="1"/>
    </xf>
    <xf numFmtId="0" fontId="80" fillId="0" borderId="42" xfId="0" applyFont="1" applyFill="1" applyBorder="1" applyAlignment="1" applyProtection="1">
      <alignment wrapText="1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5" fillId="2" borderId="23" xfId="0" applyFont="1" applyFill="1" applyBorder="1" applyAlignment="1" applyProtection="1">
      <alignment horizontal="center" vertical="center" wrapText="1"/>
      <protection locked="0"/>
    </xf>
    <xf numFmtId="0" fontId="45" fillId="2" borderId="4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4" fillId="2" borderId="23" xfId="0" applyFont="1" applyFill="1" applyBorder="1" applyAlignment="1">
      <alignment horizontal="center" vertical="center" wrapText="1"/>
    </xf>
    <xf numFmtId="0" fontId="84" fillId="2" borderId="14" xfId="0" applyFont="1" applyFill="1" applyBorder="1" applyAlignment="1">
      <alignment horizontal="center" vertical="center" wrapText="1"/>
    </xf>
    <xf numFmtId="0" fontId="84" fillId="2" borderId="25" xfId="0" applyFont="1" applyFill="1" applyBorder="1" applyAlignment="1">
      <alignment horizontal="center" vertical="center" wrapText="1"/>
    </xf>
    <xf numFmtId="0" fontId="45" fillId="2" borderId="48" xfId="0" applyFont="1" applyFill="1" applyBorder="1" applyAlignment="1" applyProtection="1">
      <alignment horizontal="center" vertical="center" wrapText="1"/>
      <protection locked="0"/>
    </xf>
    <xf numFmtId="0" fontId="45" fillId="2" borderId="14" xfId="0" applyFont="1" applyFill="1" applyBorder="1" applyAlignment="1" applyProtection="1">
      <alignment horizontal="center" vertical="center" wrapText="1"/>
      <protection locked="0"/>
    </xf>
    <xf numFmtId="0" fontId="85" fillId="2" borderId="23" xfId="0" applyFont="1" applyFill="1" applyBorder="1" applyAlignment="1" applyProtection="1">
      <alignment horizontal="center" vertical="center" wrapText="1"/>
      <protection locked="0"/>
    </xf>
    <xf numFmtId="0" fontId="85" fillId="2" borderId="25" xfId="0" applyFont="1" applyFill="1" applyBorder="1" applyAlignment="1" applyProtection="1">
      <alignment horizontal="center" vertical="center" wrapText="1"/>
      <protection locked="0"/>
    </xf>
    <xf numFmtId="0" fontId="45" fillId="2" borderId="25" xfId="0" applyFont="1" applyFill="1" applyBorder="1" applyAlignment="1" applyProtection="1">
      <alignment horizontal="center" vertical="center" wrapText="1"/>
      <protection locked="0"/>
    </xf>
    <xf numFmtId="0" fontId="45" fillId="2" borderId="49" xfId="0" applyFont="1" applyFill="1" applyBorder="1" applyAlignment="1" applyProtection="1">
      <alignment horizontal="center" vertical="center" wrapText="1"/>
      <protection locked="0"/>
    </xf>
    <xf numFmtId="0" fontId="87" fillId="3" borderId="23" xfId="0" applyFont="1" applyFill="1" applyBorder="1" applyAlignment="1" applyProtection="1">
      <alignment horizontal="center" vertical="center" wrapText="1"/>
      <protection locked="0"/>
    </xf>
    <xf numFmtId="0" fontId="87" fillId="3" borderId="24" xfId="0" applyFont="1" applyFill="1" applyBorder="1" applyAlignment="1" applyProtection="1">
      <alignment horizontal="center" vertical="center" wrapText="1"/>
      <protection locked="0"/>
    </xf>
    <xf numFmtId="0" fontId="87" fillId="3" borderId="46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/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9" fillId="0" borderId="0" xfId="0" applyFont="1"/>
    <xf numFmtId="0" fontId="10" fillId="8" borderId="2" xfId="0" applyFont="1" applyFill="1" applyBorder="1" applyAlignment="1">
      <alignment horizontal="center" vertical="center" wrapText="1"/>
    </xf>
    <xf numFmtId="0" fontId="0" fillId="8" borderId="20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10" fillId="18" borderId="20" xfId="0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0" fillId="18" borderId="20" xfId="0" applyFill="1" applyBorder="1" applyAlignment="1" applyProtection="1">
      <alignment horizontal="center" wrapText="1"/>
    </xf>
    <xf numFmtId="0" fontId="0" fillId="18" borderId="1" xfId="0" applyFill="1" applyBorder="1" applyAlignment="1" applyProtection="1">
      <alignment horizontal="center" wrapText="1"/>
    </xf>
    <xf numFmtId="0" fontId="10" fillId="18" borderId="4" xfId="0" applyFont="1" applyFill="1" applyBorder="1" applyAlignment="1">
      <alignment horizontal="center" vertical="center" wrapText="1"/>
    </xf>
    <xf numFmtId="0" fontId="0" fillId="18" borderId="20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10" fillId="18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2" fillId="18" borderId="20" xfId="0" applyFont="1" applyFill="1" applyBorder="1" applyAlignment="1">
      <alignment horizontal="center" vertical="center" wrapText="1"/>
    </xf>
    <xf numFmtId="0" fontId="102" fillId="18" borderId="21" xfId="0" applyFont="1" applyFill="1" applyBorder="1" applyAlignment="1">
      <alignment horizontal="center" vertical="center" wrapText="1"/>
    </xf>
    <xf numFmtId="0" fontId="48" fillId="18" borderId="20" xfId="0" applyFont="1" applyFill="1" applyBorder="1" applyAlignment="1">
      <alignment horizontal="center" vertical="center" wrapText="1"/>
    </xf>
    <xf numFmtId="0" fontId="102" fillId="18" borderId="4" xfId="0" applyFont="1" applyFill="1" applyBorder="1" applyAlignment="1">
      <alignment horizontal="center" vertical="center" wrapText="1"/>
    </xf>
    <xf numFmtId="0" fontId="102" fillId="18" borderId="1" xfId="0" applyFont="1" applyFill="1" applyBorder="1" applyAlignment="1">
      <alignment horizontal="center" vertical="center" wrapText="1"/>
    </xf>
    <xf numFmtId="0" fontId="102" fillId="18" borderId="2" xfId="0" applyFont="1" applyFill="1" applyBorder="1" applyAlignment="1">
      <alignment horizontal="center" vertical="center" wrapText="1"/>
    </xf>
    <xf numFmtId="0" fontId="102" fillId="8" borderId="4" xfId="0" applyFont="1" applyFill="1" applyBorder="1" applyAlignment="1">
      <alignment horizontal="center" vertical="center" wrapText="1"/>
    </xf>
    <xf numFmtId="0" fontId="102" fillId="8" borderId="1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0" fontId="102" fillId="8" borderId="20" xfId="0" applyFont="1" applyFill="1" applyBorder="1" applyAlignment="1">
      <alignment horizontal="center" vertical="center" wrapText="1"/>
    </xf>
    <xf numFmtId="0" fontId="102" fillId="0" borderId="20" xfId="0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0" fontId="102" fillId="0" borderId="21" xfId="0" applyFont="1" applyBorder="1" applyAlignment="1">
      <alignment horizontal="center" vertical="center" wrapText="1"/>
    </xf>
    <xf numFmtId="0" fontId="102" fillId="0" borderId="4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2" fillId="0" borderId="20" xfId="0" applyFont="1" applyFill="1" applyBorder="1" applyAlignment="1">
      <alignment horizontal="center" vertical="center" wrapText="1"/>
    </xf>
    <xf numFmtId="0" fontId="98" fillId="0" borderId="20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98" fillId="0" borderId="21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0" fontId="95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103" fillId="0" borderId="0" xfId="0" applyFont="1" applyFill="1" applyBorder="1" applyAlignment="1">
      <alignment wrapText="1"/>
    </xf>
    <xf numFmtId="0" fontId="48" fillId="0" borderId="28" xfId="0" applyFont="1" applyBorder="1"/>
    <xf numFmtId="0" fontId="48" fillId="0" borderId="1" xfId="0" applyFont="1" applyBorder="1"/>
    <xf numFmtId="0" fontId="48" fillId="0" borderId="1" xfId="0" applyFont="1" applyBorder="1" applyAlignment="1">
      <alignment horizontal="center"/>
    </xf>
    <xf numFmtId="0" fontId="0" fillId="0" borderId="52" xfId="0" applyBorder="1"/>
    <xf numFmtId="0" fontId="48" fillId="0" borderId="53" xfId="0" applyFont="1" applyBorder="1"/>
    <xf numFmtId="0" fontId="1" fillId="0" borderId="23" xfId="0" applyFont="1" applyBorder="1"/>
    <xf numFmtId="0" fontId="8" fillId="0" borderId="24" xfId="0" applyFont="1" applyBorder="1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8" fillId="0" borderId="56" xfId="0" applyFont="1" applyFill="1" applyBorder="1" applyAlignment="1">
      <alignment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8" fillId="2" borderId="52" xfId="0" applyFont="1" applyFill="1" applyBorder="1" applyAlignment="1" applyProtection="1">
      <alignment vertical="center" wrapText="1"/>
      <protection locked="0"/>
    </xf>
    <xf numFmtId="0" fontId="48" fillId="2" borderId="54" xfId="0" applyFont="1" applyFill="1" applyBorder="1" applyAlignment="1" applyProtection="1">
      <alignment vertical="center" wrapText="1"/>
      <protection locked="0"/>
    </xf>
    <xf numFmtId="0" fontId="48" fillId="2" borderId="55" xfId="0" applyFont="1" applyFill="1" applyBorder="1" applyAlignment="1" applyProtection="1">
      <alignment horizontal="center" vertical="center" wrapText="1"/>
      <protection locked="0"/>
    </xf>
    <xf numFmtId="0" fontId="48" fillId="2" borderId="54" xfId="0" applyFont="1" applyFill="1" applyBorder="1" applyAlignment="1" applyProtection="1">
      <alignment horizontal="center" vertical="center" wrapText="1"/>
      <protection locked="0"/>
    </xf>
    <xf numFmtId="0" fontId="48" fillId="2" borderId="53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vertical="center" wrapText="1"/>
      <protection locked="0"/>
    </xf>
    <xf numFmtId="0" fontId="0" fillId="0" borderId="25" xfId="0" applyBorder="1"/>
    <xf numFmtId="0" fontId="0" fillId="8" borderId="48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19" borderId="48" xfId="0" applyFill="1" applyBorder="1" applyAlignment="1">
      <alignment horizontal="center" vertical="center"/>
    </xf>
    <xf numFmtId="0" fontId="0" fillId="19" borderId="25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/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104" fillId="0" borderId="49" xfId="0" applyFont="1" applyBorder="1"/>
    <xf numFmtId="0" fontId="104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06" fillId="20" borderId="1" xfId="0" applyFont="1" applyFill="1" applyBorder="1" applyAlignment="1">
      <alignment horizontal="center" vertical="center" wrapText="1"/>
    </xf>
    <xf numFmtId="0" fontId="106" fillId="20" borderId="1" xfId="0" applyFont="1" applyFill="1" applyBorder="1" applyAlignment="1">
      <alignment vertical="center" wrapText="1"/>
    </xf>
    <xf numFmtId="0" fontId="108" fillId="20" borderId="1" xfId="0" applyFont="1" applyFill="1" applyBorder="1" applyAlignment="1">
      <alignment vertical="center" wrapText="1"/>
    </xf>
    <xf numFmtId="0" fontId="104" fillId="0" borderId="0" xfId="0" applyFont="1"/>
    <xf numFmtId="0" fontId="10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0" fillId="8" borderId="1" xfId="0" applyFill="1" applyBorder="1" applyAlignment="1">
      <alignment horizontal="left"/>
    </xf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0" fillId="8" borderId="1" xfId="0" applyFont="1" applyFill="1" applyBorder="1" applyAlignment="1" applyProtection="1">
      <alignment horizontal="left" vertical="center"/>
      <protection locked="0"/>
    </xf>
    <xf numFmtId="0" fontId="102" fillId="8" borderId="1" xfId="0" applyFont="1" applyFill="1" applyBorder="1" applyAlignment="1" applyProtection="1">
      <alignment horizontal="left" vertical="center"/>
      <protection locked="0"/>
    </xf>
    <xf numFmtId="0" fontId="102" fillId="8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" xfId="0" applyFont="1" applyFill="1" applyBorder="1" applyAlignment="1">
      <alignment horizontal="left"/>
    </xf>
    <xf numFmtId="0" fontId="0" fillId="8" borderId="1" xfId="0" applyFont="1" applyFill="1" applyBorder="1" applyAlignment="1">
      <alignment horizontal="left" wrapText="1"/>
    </xf>
    <xf numFmtId="3" fontId="0" fillId="8" borderId="1" xfId="0" applyNumberFormat="1" applyFill="1" applyBorder="1" applyAlignment="1">
      <alignment horizontal="left"/>
    </xf>
    <xf numFmtId="0" fontId="10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wrapText="1"/>
    </xf>
    <xf numFmtId="0" fontId="50" fillId="8" borderId="1" xfId="0" applyFont="1" applyFill="1" applyBorder="1" applyAlignment="1">
      <alignment horizontal="left"/>
    </xf>
    <xf numFmtId="0" fontId="50" fillId="8" borderId="1" xfId="0" applyFont="1" applyFill="1" applyBorder="1" applyAlignment="1">
      <alignment horizontal="left" vertical="center"/>
    </xf>
    <xf numFmtId="0" fontId="10" fillId="8" borderId="1" xfId="0" applyNumberFormat="1" applyFont="1" applyFill="1" applyBorder="1" applyAlignment="1" applyProtection="1">
      <alignment horizontal="left"/>
    </xf>
    <xf numFmtId="0" fontId="0" fillId="8" borderId="1" xfId="0" applyNumberFormat="1" applyFill="1" applyBorder="1" applyAlignment="1">
      <alignment horizontal="left"/>
    </xf>
    <xf numFmtId="0" fontId="49" fillId="8" borderId="1" xfId="0" applyNumberFormat="1" applyFont="1" applyFill="1" applyBorder="1" applyAlignment="1" applyProtection="1">
      <alignment horizontal="left" vertical="top"/>
      <protection locked="0"/>
    </xf>
    <xf numFmtId="0" fontId="0" fillId="8" borderId="1" xfId="0" applyFill="1" applyBorder="1" applyAlignment="1" applyProtection="1">
      <alignment horizontal="left"/>
    </xf>
    <xf numFmtId="0" fontId="61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/>
    </xf>
    <xf numFmtId="0" fontId="73" fillId="8" borderId="1" xfId="0" applyFont="1" applyFill="1" applyBorder="1" applyAlignment="1">
      <alignment horizontal="left"/>
    </xf>
    <xf numFmtId="0" fontId="74" fillId="8" borderId="1" xfId="0" applyFont="1" applyFill="1" applyBorder="1" applyAlignment="1">
      <alignment horizontal="left"/>
    </xf>
    <xf numFmtId="0" fontId="49" fillId="8" borderId="1" xfId="0" applyFont="1" applyFill="1" applyBorder="1" applyAlignment="1" applyProtection="1">
      <alignment horizontal="left" wrapText="1"/>
      <protection locked="0"/>
    </xf>
    <xf numFmtId="0" fontId="63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left" vertical="center"/>
    </xf>
    <xf numFmtId="49" fontId="0" fillId="8" borderId="1" xfId="0" applyNumberFormat="1" applyFill="1" applyBorder="1" applyAlignment="1">
      <alignment horizontal="left" vertical="center"/>
    </xf>
    <xf numFmtId="0" fontId="104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 applyProtection="1">
      <alignment horizontal="left" wrapText="1"/>
    </xf>
    <xf numFmtId="0" fontId="10" fillId="8" borderId="1" xfId="0" applyFont="1" applyFill="1" applyBorder="1" applyAlignment="1" applyProtection="1">
      <alignment horizontal="left" wrapText="1"/>
    </xf>
    <xf numFmtId="0" fontId="10" fillId="8" borderId="1" xfId="0" applyFont="1" applyFill="1" applyBorder="1" applyAlignment="1">
      <alignment horizontal="left" vertical="center" wrapText="1"/>
    </xf>
    <xf numFmtId="0" fontId="102" fillId="8" borderId="1" xfId="0" applyFont="1" applyFill="1" applyBorder="1" applyAlignment="1">
      <alignment horizontal="left" vertical="center" wrapText="1"/>
    </xf>
    <xf numFmtId="0" fontId="48" fillId="8" borderId="1" xfId="0" applyFont="1" applyFill="1" applyBorder="1" applyAlignment="1">
      <alignment horizontal="left" vertical="center" wrapText="1"/>
    </xf>
    <xf numFmtId="0" fontId="9" fillId="0" borderId="1" xfId="0" applyFont="1" applyBorder="1" applyAlignment="1"/>
    <xf numFmtId="0" fontId="9" fillId="0" borderId="7" xfId="0" applyFont="1" applyBorder="1" applyAlignment="1"/>
    <xf numFmtId="0" fontId="110" fillId="21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8" borderId="0" xfId="0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22" borderId="1" xfId="0" applyFill="1" applyBorder="1" applyAlignment="1">
      <alignment horizontal="left"/>
    </xf>
    <xf numFmtId="0" fontId="9" fillId="8" borderId="1" xfId="0" applyFont="1" applyFill="1" applyBorder="1" applyAlignment="1"/>
    <xf numFmtId="0" fontId="0" fillId="0" borderId="1" xfId="0" applyBorder="1"/>
    <xf numFmtId="0" fontId="0" fillId="0" borderId="0" xfId="0"/>
    <xf numFmtId="0" fontId="0" fillId="0" borderId="1" xfId="0" applyBorder="1" applyAlignment="1"/>
    <xf numFmtId="0" fontId="0" fillId="0" borderId="1" xfId="0" applyBorder="1"/>
    <xf numFmtId="0" fontId="0" fillId="8" borderId="7" xfId="0" applyFill="1" applyBorder="1"/>
    <xf numFmtId="0" fontId="49" fillId="0" borderId="1" xfId="0" applyNumberFormat="1" applyFont="1" applyFill="1" applyBorder="1" applyAlignment="1" applyProtection="1">
      <alignment horizontal="center" vertical="top"/>
      <protection locked="0"/>
    </xf>
    <xf numFmtId="0" fontId="10" fillId="8" borderId="1" xfId="0" applyFont="1" applyFill="1" applyBorder="1"/>
    <xf numFmtId="0" fontId="10" fillId="0" borderId="1" xfId="0" applyFont="1" applyBorder="1"/>
    <xf numFmtId="0" fontId="10" fillId="8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0" borderId="10" xfId="0" applyFont="1" applyBorder="1" applyAlignment="1"/>
    <xf numFmtId="0" fontId="0" fillId="0" borderId="10" xfId="0" applyBorder="1"/>
    <xf numFmtId="0" fontId="0" fillId="8" borderId="10" xfId="0" applyFill="1" applyBorder="1"/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/>
    </xf>
    <xf numFmtId="0" fontId="0" fillId="8" borderId="1" xfId="0" applyFill="1" applyBorder="1" applyAlignment="1" applyProtection="1">
      <alignment horizontal="left" vertical="center" wrapText="1"/>
    </xf>
    <xf numFmtId="0" fontId="80" fillId="8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/>
    </xf>
    <xf numFmtId="0" fontId="62" fillId="8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8" fillId="23" borderId="2" xfId="0" applyFont="1" applyFill="1" applyBorder="1" applyAlignment="1">
      <alignment horizontal="center" wrapText="1"/>
    </xf>
    <xf numFmtId="0" fontId="8" fillId="23" borderId="3" xfId="0" applyFont="1" applyFill="1" applyBorder="1" applyAlignment="1">
      <alignment horizontal="center" wrapText="1"/>
    </xf>
    <xf numFmtId="0" fontId="0" fillId="23" borderId="3" xfId="0" applyFill="1" applyBorder="1" applyAlignment="1">
      <alignment wrapText="1"/>
    </xf>
    <xf numFmtId="0" fontId="0" fillId="23" borderId="4" xfId="0" applyFill="1" applyBorder="1" applyAlignment="1">
      <alignment wrapText="1"/>
    </xf>
    <xf numFmtId="0" fontId="109" fillId="0" borderId="49" xfId="0" applyFont="1" applyBorder="1" applyAlignment="1">
      <alignment horizontal="center"/>
    </xf>
    <xf numFmtId="0" fontId="105" fillId="0" borderId="1" xfId="0" applyFont="1" applyBorder="1" applyAlignment="1">
      <alignment horizontal="left" vertical="center"/>
    </xf>
    <xf numFmtId="0" fontId="42" fillId="20" borderId="1" xfId="0" applyFont="1" applyFill="1" applyBorder="1" applyAlignment="1">
      <alignment horizontal="center" vertical="center" wrapText="1"/>
    </xf>
    <xf numFmtId="0" fontId="107" fillId="20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48" fillId="2" borderId="58" xfId="0" applyFont="1" applyFill="1" applyBorder="1" applyAlignment="1" applyProtection="1">
      <alignment horizontal="center" vertical="center" wrapText="1"/>
      <protection locked="0"/>
    </xf>
    <xf numFmtId="0" fontId="48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0" fillId="0" borderId="57" xfId="0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0" fontId="0" fillId="0" borderId="57" xfId="0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0" fillId="0" borderId="4" xfId="0" applyBorder="1" applyAlignment="1"/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10" fillId="21" borderId="2" xfId="0" applyFont="1" applyFill="1" applyBorder="1" applyAlignment="1" applyProtection="1">
      <alignment horizontal="center" vertical="center" wrapText="1"/>
      <protection locked="0"/>
    </xf>
    <xf numFmtId="0" fontId="110" fillId="21" borderId="4" xfId="0" applyFont="1" applyFill="1" applyBorder="1" applyAlignment="1" applyProtection="1">
      <alignment horizontal="center" vertical="center" wrapText="1"/>
      <protection locked="0"/>
    </xf>
    <xf numFmtId="0" fontId="111" fillId="21" borderId="2" xfId="0" applyFont="1" applyFill="1" applyBorder="1" applyAlignment="1">
      <alignment horizontal="center" vertical="center" wrapText="1"/>
    </xf>
    <xf numFmtId="0" fontId="111" fillId="21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5" fillId="0" borderId="2" xfId="0" applyFont="1" applyFill="1" applyBorder="1" applyAlignment="1">
      <alignment horizontal="center" vertical="center"/>
    </xf>
    <xf numFmtId="0" fontId="75" fillId="0" borderId="4" xfId="0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center" wrapText="1"/>
    </xf>
    <xf numFmtId="0" fontId="80" fillId="3" borderId="52" xfId="0" applyFont="1" applyFill="1" applyBorder="1" applyAlignment="1">
      <alignment horizontal="center" vertical="center" wrapText="1"/>
    </xf>
    <xf numFmtId="0" fontId="80" fillId="3" borderId="54" xfId="0" applyFont="1" applyFill="1" applyBorder="1" applyAlignment="1">
      <alignment horizontal="center" vertical="center" wrapText="1"/>
    </xf>
    <xf numFmtId="0" fontId="80" fillId="3" borderId="53" xfId="0" applyFont="1" applyFill="1" applyBorder="1" applyAlignment="1">
      <alignment horizontal="center" vertical="center" wrapText="1"/>
    </xf>
    <xf numFmtId="0" fontId="80" fillId="3" borderId="4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8" fillId="2" borderId="1" xfId="0" applyFont="1" applyFill="1" applyBorder="1" applyAlignment="1">
      <alignment horizontal="center" vertical="center" wrapText="1"/>
    </xf>
    <xf numFmtId="0" fontId="98" fillId="2" borderId="2" xfId="0" applyFont="1" applyFill="1" applyBorder="1" applyAlignment="1">
      <alignment horizontal="center" vertical="center" wrapText="1"/>
    </xf>
    <xf numFmtId="0" fontId="80" fillId="3" borderId="5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7" fillId="3" borderId="44" xfId="0" applyFont="1" applyFill="1" applyBorder="1" applyAlignment="1" applyProtection="1">
      <alignment horizontal="center" vertical="center" wrapText="1"/>
      <protection locked="0"/>
    </xf>
    <xf numFmtId="0" fontId="87" fillId="3" borderId="31" xfId="0" applyFont="1" applyFill="1" applyBorder="1" applyAlignment="1" applyProtection="1">
      <alignment horizontal="center" vertical="center" wrapText="1"/>
      <protection locked="0"/>
    </xf>
    <xf numFmtId="0" fontId="90" fillId="3" borderId="22" xfId="0" applyFont="1" applyFill="1" applyBorder="1" applyAlignment="1">
      <alignment horizontal="center" vertical="center" wrapText="1"/>
    </xf>
    <xf numFmtId="0" fontId="90" fillId="3" borderId="7" xfId="0" applyFont="1" applyFill="1" applyBorder="1" applyAlignment="1">
      <alignment horizontal="center" vertical="center" wrapText="1"/>
    </xf>
    <xf numFmtId="0" fontId="90" fillId="3" borderId="19" xfId="0" applyFont="1" applyFill="1" applyBorder="1" applyAlignment="1">
      <alignment horizontal="center" vertical="center" wrapText="1"/>
    </xf>
    <xf numFmtId="0" fontId="91" fillId="3" borderId="43" xfId="0" applyFont="1" applyFill="1" applyBorder="1" applyAlignment="1">
      <alignment horizontal="center" vertical="center" wrapText="1"/>
    </xf>
    <xf numFmtId="0" fontId="92" fillId="3" borderId="43" xfId="0" applyFont="1" applyFill="1" applyBorder="1" applyAlignment="1">
      <alignment horizontal="center" vertical="center" wrapText="1"/>
    </xf>
    <xf numFmtId="0" fontId="92" fillId="3" borderId="32" xfId="0" applyFont="1" applyFill="1" applyBorder="1" applyAlignment="1">
      <alignment horizontal="center" vertical="center" wrapText="1"/>
    </xf>
    <xf numFmtId="0" fontId="93" fillId="3" borderId="50" xfId="0" applyFont="1" applyFill="1" applyBorder="1" applyAlignment="1">
      <alignment horizontal="center" vertical="center" wrapText="1"/>
    </xf>
    <xf numFmtId="0" fontId="99" fillId="3" borderId="43" xfId="0" applyFont="1" applyFill="1" applyBorder="1" applyAlignment="1">
      <alignment horizontal="center" vertical="center" wrapText="1"/>
    </xf>
    <xf numFmtId="0" fontId="99" fillId="3" borderId="32" xfId="0" applyFont="1" applyFill="1" applyBorder="1" applyAlignment="1">
      <alignment horizontal="center" vertical="center" wrapText="1"/>
    </xf>
    <xf numFmtId="0" fontId="88" fillId="3" borderId="50" xfId="0" applyFont="1" applyFill="1" applyBorder="1" applyAlignment="1" applyProtection="1">
      <alignment horizontal="center" vertical="center" wrapText="1"/>
      <protection locked="0"/>
    </xf>
    <xf numFmtId="0" fontId="89" fillId="3" borderId="43" xfId="0" applyFont="1" applyFill="1" applyBorder="1" applyAlignment="1" applyProtection="1">
      <alignment horizontal="center" vertical="center" wrapText="1"/>
      <protection locked="0"/>
    </xf>
    <xf numFmtId="0" fontId="89" fillId="3" borderId="32" xfId="0" applyFont="1" applyFill="1" applyBorder="1" applyAlignment="1" applyProtection="1">
      <alignment horizontal="center" vertical="center" wrapText="1"/>
      <protection locked="0"/>
    </xf>
    <xf numFmtId="0" fontId="89" fillId="3" borderId="50" xfId="0" applyFont="1" applyFill="1" applyBorder="1" applyAlignment="1" applyProtection="1">
      <alignment horizontal="center" vertical="center" wrapText="1"/>
      <protection locked="0"/>
    </xf>
    <xf numFmtId="0" fontId="87" fillId="3" borderId="50" xfId="0" applyFont="1" applyFill="1" applyBorder="1" applyAlignment="1" applyProtection="1">
      <alignment horizontal="center" vertical="center" wrapText="1"/>
      <protection locked="0"/>
    </xf>
    <xf numFmtId="0" fontId="87" fillId="3" borderId="43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3" fillId="2" borderId="2" xfId="0" applyFont="1" applyFill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0" fillId="0" borderId="0" xfId="0"/>
    <xf numFmtId="0" fontId="0" fillId="0" borderId="0" xfId="0" applyAlignment="1"/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justify" wrapText="1"/>
    </xf>
    <xf numFmtId="0" fontId="12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right" vertical="center" wrapText="1"/>
    </xf>
    <xf numFmtId="0" fontId="34" fillId="0" borderId="3" xfId="0" applyFont="1" applyBorder="1" applyAlignment="1">
      <alignment horizontal="right" vertical="center" wrapText="1"/>
    </xf>
    <xf numFmtId="0" fontId="34" fillId="0" borderId="4" xfId="0" applyFont="1" applyBorder="1" applyAlignment="1">
      <alignment horizontal="right" vertical="center" wrapText="1"/>
    </xf>
    <xf numFmtId="3" fontId="35" fillId="3" borderId="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3" fontId="35" fillId="6" borderId="2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3" fontId="35" fillId="7" borderId="2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44" fillId="10" borderId="1" xfId="0" applyFont="1" applyFill="1" applyBorder="1" applyAlignment="1">
      <alignment horizontal="justify" wrapText="1"/>
    </xf>
    <xf numFmtId="0" fontId="44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54" fillId="2" borderId="10" xfId="0" applyFont="1" applyFill="1" applyBorder="1" applyAlignment="1" applyProtection="1">
      <alignment vertical="center" wrapText="1"/>
      <protection locked="0"/>
    </xf>
    <xf numFmtId="0" fontId="0" fillId="0" borderId="18" xfId="0" applyFont="1" applyBorder="1" applyAlignment="1"/>
    <xf numFmtId="0" fontId="52" fillId="0" borderId="12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3" fillId="2" borderId="15" xfId="0" applyFont="1" applyFill="1" applyBorder="1" applyAlignment="1" applyProtection="1">
      <alignment horizontal="center" vertical="center" wrapText="1"/>
      <protection locked="0"/>
    </xf>
    <xf numFmtId="0" fontId="54" fillId="2" borderId="16" xfId="0" applyFont="1" applyFill="1" applyBorder="1" applyAlignment="1" applyProtection="1">
      <alignment vertical="center" wrapText="1"/>
      <protection locked="0"/>
    </xf>
    <xf numFmtId="0" fontId="0" fillId="0" borderId="17" xfId="0" applyFont="1" applyBorder="1"/>
    <xf numFmtId="0" fontId="3" fillId="2" borderId="16" xfId="0" applyFont="1" applyFill="1" applyBorder="1" applyAlignment="1">
      <alignment horizontal="justify" wrapText="1"/>
    </xf>
    <xf numFmtId="0" fontId="0" fillId="0" borderId="17" xfId="0" applyFont="1" applyBorder="1" applyAlignment="1">
      <alignment horizontal="justify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54" fillId="2" borderId="16" xfId="0" applyFont="1" applyFill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>
      <alignment horizontal="left" vertical="center" wrapText="1"/>
    </xf>
    <xf numFmtId="0" fontId="0" fillId="0" borderId="17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3" fillId="2" borderId="29" xfId="0" applyFont="1" applyFill="1" applyBorder="1" applyAlignment="1">
      <alignment horizontal="justify" wrapText="1"/>
    </xf>
    <xf numFmtId="0" fontId="0" fillId="0" borderId="30" xfId="0" applyBorder="1" applyAlignment="1">
      <alignment horizontal="justify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1" fillId="2" borderId="31" xfId="0" applyFont="1" applyFill="1" applyBorder="1" applyAlignment="1" applyProtection="1">
      <alignment vertical="center" wrapText="1"/>
      <protection locked="0"/>
    </xf>
    <xf numFmtId="0" fontId="0" fillId="0" borderId="32" xfId="0" applyBorder="1" applyAlignment="1"/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textRotation="180"/>
    </xf>
    <xf numFmtId="0" fontId="8" fillId="0" borderId="9" xfId="0" applyFont="1" applyBorder="1" applyAlignment="1">
      <alignment horizontal="center" vertical="center" textRotation="180"/>
    </xf>
    <xf numFmtId="0" fontId="8" fillId="0" borderId="10" xfId="0" applyFont="1" applyBorder="1" applyAlignment="1">
      <alignment horizontal="center" vertical="center" textRotation="18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3" borderId="2" xfId="0" applyFont="1" applyFill="1" applyBorder="1" applyAlignment="1" applyProtection="1">
      <alignment vertical="center" wrapText="1"/>
      <protection locked="0"/>
    </xf>
    <xf numFmtId="0" fontId="3" fillId="13" borderId="2" xfId="0" applyFont="1" applyFill="1" applyBorder="1" applyAlignment="1">
      <alignment horizontal="justify" wrapText="1"/>
    </xf>
    <xf numFmtId="0" fontId="4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 applyProtection="1">
      <alignment horizontal="left" vertical="center" wrapText="1"/>
      <protection locked="0"/>
    </xf>
    <xf numFmtId="0" fontId="1" fillId="13" borderId="6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 wrapText="1"/>
    </xf>
    <xf numFmtId="0" fontId="60" fillId="14" borderId="1" xfId="0" applyFont="1" applyFill="1" applyBorder="1" applyAlignment="1">
      <alignment horizontal="center" vertical="center" wrapText="1"/>
    </xf>
    <xf numFmtId="0" fontId="60" fillId="15" borderId="1" xfId="0" applyFont="1" applyFill="1" applyBorder="1" applyAlignment="1">
      <alignment horizontal="center" vertical="center" wrapText="1"/>
    </xf>
    <xf numFmtId="0" fontId="60" fillId="17" borderId="1" xfId="0" applyFont="1" applyFill="1" applyBorder="1" applyAlignment="1">
      <alignment horizontal="center" vertical="center" wrapText="1"/>
    </xf>
    <xf numFmtId="0" fontId="60" fillId="16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6" fillId="2" borderId="7" xfId="0" applyFont="1" applyFill="1" applyBorder="1" applyAlignment="1" applyProtection="1">
      <alignment horizontal="center" vertical="center" wrapText="1"/>
      <protection locked="0"/>
    </xf>
    <xf numFmtId="0" fontId="66" fillId="2" borderId="10" xfId="0" applyFont="1" applyFill="1" applyBorder="1" applyAlignment="1" applyProtection="1">
      <alignment horizontal="center" vertical="center" wrapText="1"/>
      <protection locked="0"/>
    </xf>
    <xf numFmtId="0" fontId="67" fillId="2" borderId="2" xfId="0" applyFont="1" applyFill="1" applyBorder="1" applyAlignment="1" applyProtection="1">
      <alignment horizontal="center" vertical="center" wrapText="1"/>
      <protection locked="0"/>
    </xf>
    <xf numFmtId="0" fontId="67" fillId="2" borderId="4" xfId="0" applyFont="1" applyFill="1" applyBorder="1" applyAlignment="1" applyProtection="1">
      <alignment horizontal="center" vertical="center" wrapText="1"/>
      <protection locked="0"/>
    </xf>
    <xf numFmtId="0" fontId="68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0" fillId="0" borderId="1" xfId="0" applyFont="1" applyBorder="1" applyAlignment="1">
      <alignment wrapText="1"/>
    </xf>
  </cellXfs>
  <cellStyles count="6">
    <cellStyle name="Excel Built-in Normal" xfId="5"/>
    <cellStyle name="Κανονικό" xfId="0" builtinId="0"/>
    <cellStyle name="Κανονικό 2" xfId="1"/>
    <cellStyle name="Κανονικό 3" xfId="4"/>
    <cellStyle name="Κανονικό 4" xfId="2"/>
    <cellStyle name="Κανονικό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494"/>
  <sheetViews>
    <sheetView tabSelected="1" workbookViewId="0">
      <pane ySplit="2" topLeftCell="A3" activePane="bottomLeft" state="frozen"/>
      <selection pane="bottomLeft" activeCell="C8" sqref="C8"/>
    </sheetView>
  </sheetViews>
  <sheetFormatPr defaultRowHeight="32.25" customHeight="1" x14ac:dyDescent="0.25"/>
  <cols>
    <col min="1" max="1" width="28" style="418" customWidth="1"/>
    <col min="2" max="2" width="21.85546875" style="418" customWidth="1"/>
    <col min="3" max="3" width="28.140625" style="418" customWidth="1"/>
    <col min="4" max="4" width="11.5703125" style="417" customWidth="1"/>
    <col min="5" max="5" width="14.42578125" style="417" customWidth="1"/>
    <col min="6" max="6" width="15.42578125" style="417" customWidth="1"/>
    <col min="7" max="31" width="14.42578125" style="417" customWidth="1"/>
    <col min="32" max="16384" width="9.140625" style="417"/>
  </cols>
  <sheetData>
    <row r="1" spans="1:31" s="442" customFormat="1" ht="15" x14ac:dyDescent="0.25">
      <c r="A1" s="445" t="s">
        <v>620</v>
      </c>
      <c r="B1" s="446"/>
      <c r="C1" s="446"/>
      <c r="D1" s="446"/>
      <c r="E1" s="446"/>
      <c r="F1" s="446"/>
      <c r="G1" s="446"/>
      <c r="H1" s="447"/>
      <c r="I1" s="447"/>
      <c r="J1" s="447"/>
      <c r="K1" s="447"/>
      <c r="L1" s="447"/>
      <c r="M1" s="447"/>
      <c r="N1" s="447"/>
      <c r="O1" s="447"/>
      <c r="P1" s="447"/>
      <c r="Q1" s="448"/>
    </row>
    <row r="2" spans="1:31" s="369" customFormat="1" ht="66.75" customHeight="1" x14ac:dyDescent="0.25">
      <c r="A2" s="373" t="s">
        <v>0</v>
      </c>
      <c r="B2" s="374" t="s">
        <v>12</v>
      </c>
      <c r="C2" s="375" t="s">
        <v>1</v>
      </c>
      <c r="D2" s="376" t="s">
        <v>15</v>
      </c>
      <c r="E2" s="403"/>
      <c r="F2" s="404" t="s">
        <v>7</v>
      </c>
      <c r="G2" s="381"/>
      <c r="H2" s="404" t="s">
        <v>13</v>
      </c>
      <c r="I2" s="381"/>
      <c r="J2" s="405" t="s">
        <v>8</v>
      </c>
      <c r="K2" s="403"/>
      <c r="L2" s="376" t="s">
        <v>11</v>
      </c>
      <c r="M2" s="403"/>
      <c r="N2" s="376" t="s">
        <v>9</v>
      </c>
      <c r="O2" s="403"/>
      <c r="P2" s="376" t="s">
        <v>14</v>
      </c>
      <c r="Q2" s="403"/>
      <c r="R2" s="376" t="s">
        <v>10</v>
      </c>
      <c r="S2" s="403"/>
      <c r="T2" s="376" t="s">
        <v>2</v>
      </c>
      <c r="U2" s="403"/>
      <c r="V2" s="376" t="s">
        <v>3</v>
      </c>
      <c r="W2" s="403"/>
      <c r="X2" s="376" t="s">
        <v>16</v>
      </c>
      <c r="Y2" s="403"/>
      <c r="Z2" s="376" t="s">
        <v>4</v>
      </c>
      <c r="AA2" s="403"/>
      <c r="AB2" s="376" t="s">
        <v>5</v>
      </c>
      <c r="AC2" s="403"/>
      <c r="AD2" s="376" t="s">
        <v>6</v>
      </c>
    </row>
    <row r="3" spans="1:31" s="369" customFormat="1" ht="32.25" customHeight="1" x14ac:dyDescent="0.25">
      <c r="A3" s="373"/>
      <c r="B3" s="374"/>
      <c r="C3" s="375"/>
      <c r="D3" s="376" t="s">
        <v>18</v>
      </c>
      <c r="E3" s="376" t="s">
        <v>19</v>
      </c>
      <c r="F3" s="376" t="s">
        <v>18</v>
      </c>
      <c r="G3" s="376" t="s">
        <v>19</v>
      </c>
      <c r="H3" s="376" t="s">
        <v>18</v>
      </c>
      <c r="I3" s="376" t="s">
        <v>19</v>
      </c>
      <c r="J3" s="376" t="s">
        <v>18</v>
      </c>
      <c r="K3" s="376" t="s">
        <v>19</v>
      </c>
      <c r="L3" s="376" t="s">
        <v>18</v>
      </c>
      <c r="M3" s="376" t="s">
        <v>19</v>
      </c>
      <c r="N3" s="376" t="s">
        <v>18</v>
      </c>
      <c r="O3" s="376" t="s">
        <v>19</v>
      </c>
      <c r="P3" s="376" t="s">
        <v>18</v>
      </c>
      <c r="Q3" s="376" t="s">
        <v>19</v>
      </c>
      <c r="R3" s="376" t="s">
        <v>18</v>
      </c>
      <c r="S3" s="376" t="s">
        <v>19</v>
      </c>
      <c r="T3" s="376" t="s">
        <v>18</v>
      </c>
      <c r="U3" s="376" t="s">
        <v>19</v>
      </c>
      <c r="V3" s="376" t="s">
        <v>18</v>
      </c>
      <c r="W3" s="376" t="s">
        <v>19</v>
      </c>
      <c r="X3" s="376" t="s">
        <v>18</v>
      </c>
      <c r="Y3" s="376" t="s">
        <v>19</v>
      </c>
      <c r="Z3" s="376" t="s">
        <v>18</v>
      </c>
      <c r="AA3" s="376" t="s">
        <v>19</v>
      </c>
      <c r="AB3" s="376" t="s">
        <v>18</v>
      </c>
      <c r="AC3" s="376" t="s">
        <v>19</v>
      </c>
      <c r="AD3" s="376" t="s">
        <v>18</v>
      </c>
      <c r="AE3" s="376" t="s">
        <v>19</v>
      </c>
    </row>
    <row r="4" spans="1:31" s="369" customFormat="1" ht="32.25" customHeight="1" x14ac:dyDescent="0.25">
      <c r="A4" s="378" t="s">
        <v>20</v>
      </c>
      <c r="B4" s="378" t="s">
        <v>47</v>
      </c>
      <c r="C4" s="378" t="s">
        <v>48</v>
      </c>
      <c r="D4" s="369">
        <v>9</v>
      </c>
      <c r="E4" s="369">
        <v>0</v>
      </c>
      <c r="F4" s="369">
        <v>146</v>
      </c>
      <c r="G4" s="369">
        <v>0</v>
      </c>
      <c r="H4" s="369">
        <v>71</v>
      </c>
      <c r="I4" s="369">
        <v>0</v>
      </c>
      <c r="J4" s="369">
        <v>323</v>
      </c>
      <c r="K4" s="369">
        <v>0</v>
      </c>
      <c r="L4" s="369">
        <v>10</v>
      </c>
      <c r="M4" s="369">
        <v>0</v>
      </c>
      <c r="N4" s="369">
        <v>8</v>
      </c>
      <c r="O4" s="369">
        <v>0</v>
      </c>
      <c r="P4" s="369">
        <v>12</v>
      </c>
      <c r="Q4" s="369">
        <v>0</v>
      </c>
      <c r="R4" s="369">
        <v>5</v>
      </c>
      <c r="S4" s="369">
        <v>0</v>
      </c>
      <c r="T4" s="369">
        <v>0</v>
      </c>
      <c r="U4" s="369">
        <v>0</v>
      </c>
      <c r="V4" s="369">
        <v>0</v>
      </c>
      <c r="W4" s="369">
        <v>0</v>
      </c>
      <c r="X4" s="369">
        <v>0</v>
      </c>
      <c r="Y4" s="369">
        <v>0</v>
      </c>
      <c r="Z4" s="369">
        <v>0</v>
      </c>
      <c r="AA4" s="369">
        <v>0</v>
      </c>
      <c r="AB4" s="369">
        <v>0</v>
      </c>
      <c r="AC4" s="369">
        <v>0</v>
      </c>
      <c r="AD4" s="369">
        <v>0</v>
      </c>
      <c r="AE4" s="369">
        <v>0</v>
      </c>
    </row>
    <row r="5" spans="1:31" s="369" customFormat="1" ht="32.25" customHeight="1" x14ac:dyDescent="0.25">
      <c r="A5" s="378" t="s">
        <v>20</v>
      </c>
      <c r="B5" s="378" t="s">
        <v>47</v>
      </c>
      <c r="C5" s="378" t="s">
        <v>49</v>
      </c>
      <c r="D5" s="369">
        <v>2</v>
      </c>
      <c r="E5" s="369">
        <v>1</v>
      </c>
      <c r="F5" s="369">
        <v>14</v>
      </c>
      <c r="G5" s="369">
        <v>29</v>
      </c>
      <c r="H5" s="369">
        <v>28</v>
      </c>
      <c r="I5" s="369">
        <v>17</v>
      </c>
      <c r="J5" s="369">
        <v>146</v>
      </c>
      <c r="K5" s="369">
        <v>86</v>
      </c>
      <c r="L5" s="369">
        <v>3</v>
      </c>
      <c r="M5" s="369">
        <v>2</v>
      </c>
      <c r="N5" s="369">
        <v>3</v>
      </c>
      <c r="O5" s="369">
        <v>5</v>
      </c>
      <c r="P5" s="369">
        <v>2</v>
      </c>
      <c r="Q5" s="369">
        <v>1</v>
      </c>
      <c r="R5" s="369">
        <v>1</v>
      </c>
      <c r="S5" s="369">
        <v>1</v>
      </c>
      <c r="T5" s="369">
        <v>0</v>
      </c>
      <c r="U5" s="369">
        <v>0</v>
      </c>
      <c r="V5" s="369">
        <v>0</v>
      </c>
      <c r="W5" s="369">
        <v>0</v>
      </c>
      <c r="X5" s="369">
        <v>0</v>
      </c>
      <c r="Y5" s="369">
        <v>0</v>
      </c>
      <c r="Z5" s="369">
        <v>0</v>
      </c>
      <c r="AA5" s="369">
        <v>0</v>
      </c>
      <c r="AB5" s="369">
        <v>0</v>
      </c>
      <c r="AC5" s="369">
        <v>0</v>
      </c>
      <c r="AD5" s="369">
        <v>0</v>
      </c>
      <c r="AE5" s="369">
        <v>0</v>
      </c>
    </row>
    <row r="6" spans="1:31" s="369" customFormat="1" ht="57.75" customHeight="1" x14ac:dyDescent="0.25">
      <c r="A6" s="700" t="s">
        <v>892</v>
      </c>
      <c r="B6" s="700" t="s">
        <v>887</v>
      </c>
      <c r="C6" s="444" t="s">
        <v>888</v>
      </c>
      <c r="D6" s="443">
        <v>6</v>
      </c>
      <c r="E6" s="443">
        <v>0</v>
      </c>
      <c r="F6" s="443">
        <v>95</v>
      </c>
      <c r="G6" s="443">
        <v>0</v>
      </c>
      <c r="H6" s="48">
        <v>41</v>
      </c>
      <c r="I6" s="48">
        <v>0</v>
      </c>
      <c r="J6" s="48">
        <v>129</v>
      </c>
      <c r="K6" s="443">
        <v>0</v>
      </c>
      <c r="L6" s="443">
        <v>3</v>
      </c>
      <c r="M6" s="443">
        <v>0</v>
      </c>
      <c r="N6" s="443">
        <v>3</v>
      </c>
      <c r="O6" s="443">
        <v>0</v>
      </c>
      <c r="P6" s="443">
        <v>10</v>
      </c>
      <c r="Q6" s="443">
        <v>0</v>
      </c>
      <c r="R6" s="443">
        <v>9</v>
      </c>
      <c r="S6" s="443">
        <v>0</v>
      </c>
      <c r="T6" s="443">
        <v>0</v>
      </c>
      <c r="U6" s="443">
        <v>0</v>
      </c>
      <c r="V6" s="443">
        <v>0</v>
      </c>
      <c r="W6" s="443">
        <v>0</v>
      </c>
      <c r="X6" s="443">
        <v>0</v>
      </c>
      <c r="Y6" s="443">
        <v>0</v>
      </c>
      <c r="Z6" s="443">
        <v>0</v>
      </c>
      <c r="AA6" s="443">
        <v>0</v>
      </c>
      <c r="AB6" s="443">
        <v>0</v>
      </c>
      <c r="AC6" s="443">
        <v>0</v>
      </c>
      <c r="AD6" s="443">
        <v>0</v>
      </c>
      <c r="AE6" s="443">
        <v>0</v>
      </c>
    </row>
    <row r="7" spans="1:31" s="369" customFormat="1" ht="43.5" customHeight="1" x14ac:dyDescent="0.25">
      <c r="A7" s="698" t="s">
        <v>893</v>
      </c>
      <c r="B7" s="698" t="s">
        <v>889</v>
      </c>
      <c r="C7" s="698" t="s">
        <v>894</v>
      </c>
      <c r="D7" s="699">
        <v>0</v>
      </c>
      <c r="E7" s="699">
        <v>1</v>
      </c>
      <c r="F7" s="699">
        <v>14</v>
      </c>
      <c r="G7" s="699">
        <v>14</v>
      </c>
      <c r="H7" s="699">
        <v>29</v>
      </c>
      <c r="I7" s="699">
        <v>16</v>
      </c>
      <c r="J7" s="699">
        <v>104</v>
      </c>
      <c r="K7" s="699">
        <v>45</v>
      </c>
      <c r="L7" s="699">
        <v>1</v>
      </c>
      <c r="M7" s="699">
        <v>0</v>
      </c>
      <c r="N7" s="699">
        <v>3</v>
      </c>
      <c r="O7" s="699">
        <v>7</v>
      </c>
      <c r="P7" s="699">
        <v>7</v>
      </c>
      <c r="Q7" s="699">
        <v>8</v>
      </c>
      <c r="R7" s="699">
        <v>20</v>
      </c>
      <c r="S7" s="699">
        <v>8</v>
      </c>
      <c r="T7" s="699">
        <v>0</v>
      </c>
      <c r="U7" s="699">
        <v>0</v>
      </c>
      <c r="V7" s="699">
        <v>0</v>
      </c>
      <c r="W7" s="699">
        <v>0</v>
      </c>
      <c r="X7" s="699">
        <v>0</v>
      </c>
      <c r="Y7" s="699">
        <v>0</v>
      </c>
      <c r="Z7" s="699">
        <v>0</v>
      </c>
      <c r="AA7" s="699">
        <v>0</v>
      </c>
      <c r="AB7" s="699">
        <v>0</v>
      </c>
      <c r="AC7" s="699">
        <v>0</v>
      </c>
      <c r="AD7" s="699">
        <v>0</v>
      </c>
      <c r="AE7" s="699">
        <v>0</v>
      </c>
    </row>
    <row r="8" spans="1:31" s="369" customFormat="1" ht="43.5" customHeight="1" x14ac:dyDescent="0.25">
      <c r="A8" s="698" t="s">
        <v>893</v>
      </c>
      <c r="B8" s="698" t="s">
        <v>889</v>
      </c>
      <c r="C8" s="698" t="s">
        <v>895</v>
      </c>
      <c r="D8" s="699">
        <v>2</v>
      </c>
      <c r="E8" s="699">
        <v>0</v>
      </c>
      <c r="F8" s="699">
        <v>85</v>
      </c>
      <c r="G8" s="699">
        <v>0</v>
      </c>
      <c r="H8" s="699">
        <v>65</v>
      </c>
      <c r="I8" s="699">
        <v>0</v>
      </c>
      <c r="J8" s="699">
        <v>474</v>
      </c>
      <c r="K8" s="699">
        <v>0</v>
      </c>
      <c r="L8" s="699">
        <v>3</v>
      </c>
      <c r="M8" s="699">
        <v>0</v>
      </c>
      <c r="N8" s="699">
        <v>15</v>
      </c>
      <c r="O8" s="699">
        <v>0</v>
      </c>
      <c r="P8" s="699">
        <v>15</v>
      </c>
      <c r="Q8" s="699">
        <v>0</v>
      </c>
      <c r="R8" s="699">
        <v>39</v>
      </c>
      <c r="S8" s="699">
        <v>0</v>
      </c>
      <c r="T8" s="699">
        <v>0</v>
      </c>
      <c r="U8" s="699">
        <v>0</v>
      </c>
      <c r="V8" s="699">
        <v>0</v>
      </c>
      <c r="W8" s="699">
        <v>0</v>
      </c>
      <c r="X8" s="699">
        <v>0</v>
      </c>
      <c r="Y8" s="699">
        <v>0</v>
      </c>
      <c r="Z8" s="699">
        <v>0</v>
      </c>
      <c r="AA8" s="699">
        <v>0</v>
      </c>
      <c r="AB8" s="699">
        <v>0</v>
      </c>
      <c r="AC8" s="699">
        <v>0</v>
      </c>
      <c r="AD8" s="699">
        <v>0</v>
      </c>
      <c r="AE8" s="699">
        <v>0</v>
      </c>
    </row>
    <row r="9" spans="1:31" s="369" customFormat="1" ht="32.25" customHeight="1" x14ac:dyDescent="0.25">
      <c r="A9" s="378" t="s">
        <v>21</v>
      </c>
      <c r="B9" s="378" t="s">
        <v>51</v>
      </c>
      <c r="C9" s="378" t="s">
        <v>52</v>
      </c>
      <c r="D9" s="369">
        <v>82</v>
      </c>
      <c r="E9" s="369">
        <v>125</v>
      </c>
      <c r="F9" s="369">
        <v>278</v>
      </c>
      <c r="G9" s="369">
        <v>523</v>
      </c>
      <c r="H9" s="369">
        <v>286</v>
      </c>
      <c r="I9" s="369">
        <v>471</v>
      </c>
      <c r="J9" s="369">
        <v>256</v>
      </c>
      <c r="K9" s="369">
        <v>305</v>
      </c>
      <c r="L9" s="369">
        <v>0</v>
      </c>
      <c r="M9" s="369">
        <v>0</v>
      </c>
      <c r="N9" s="369">
        <v>1</v>
      </c>
      <c r="O9" s="369">
        <v>13</v>
      </c>
      <c r="P9" s="369">
        <v>10</v>
      </c>
      <c r="Q9" s="369">
        <v>29</v>
      </c>
      <c r="R9" s="369">
        <v>4</v>
      </c>
      <c r="S9" s="369">
        <v>12</v>
      </c>
      <c r="T9" s="369">
        <v>2</v>
      </c>
      <c r="U9" s="369">
        <v>6</v>
      </c>
      <c r="V9" s="369">
        <v>16</v>
      </c>
      <c r="W9" s="369">
        <v>32</v>
      </c>
      <c r="X9" s="369">
        <v>6</v>
      </c>
      <c r="Y9" s="369">
        <v>4</v>
      </c>
      <c r="Z9" s="369">
        <v>6</v>
      </c>
      <c r="AA9" s="369">
        <v>2</v>
      </c>
      <c r="AB9" s="369">
        <v>10</v>
      </c>
      <c r="AC9" s="369">
        <v>21</v>
      </c>
      <c r="AD9" s="369">
        <v>0</v>
      </c>
      <c r="AE9" s="369">
        <v>1</v>
      </c>
    </row>
    <row r="10" spans="1:31" s="369" customFormat="1" ht="32.25" customHeight="1" x14ac:dyDescent="0.25">
      <c r="A10" s="378" t="s">
        <v>21</v>
      </c>
      <c r="B10" s="378" t="s">
        <v>51</v>
      </c>
      <c r="C10" s="378" t="s">
        <v>53</v>
      </c>
      <c r="D10" s="369">
        <v>28</v>
      </c>
      <c r="E10" s="369">
        <v>129</v>
      </c>
      <c r="F10" s="369">
        <v>68</v>
      </c>
      <c r="G10" s="369">
        <v>344</v>
      </c>
      <c r="H10" s="369">
        <v>19</v>
      </c>
      <c r="I10" s="369">
        <v>68</v>
      </c>
      <c r="J10" s="369">
        <v>26</v>
      </c>
      <c r="K10" s="369">
        <v>145</v>
      </c>
      <c r="L10" s="369">
        <v>1</v>
      </c>
      <c r="M10" s="369">
        <v>6</v>
      </c>
      <c r="N10" s="369">
        <v>1</v>
      </c>
      <c r="O10" s="369">
        <v>4</v>
      </c>
      <c r="P10" s="369">
        <v>13</v>
      </c>
      <c r="Q10" s="369">
        <v>47</v>
      </c>
      <c r="R10" s="369">
        <v>3</v>
      </c>
      <c r="S10" s="369">
        <v>31</v>
      </c>
      <c r="T10" s="369">
        <v>0</v>
      </c>
      <c r="U10" s="369">
        <v>0</v>
      </c>
      <c r="V10" s="369">
        <v>5</v>
      </c>
      <c r="W10" s="369">
        <v>27</v>
      </c>
      <c r="X10" s="369">
        <v>0</v>
      </c>
      <c r="Y10" s="369">
        <v>0</v>
      </c>
      <c r="Z10" s="369">
        <v>0</v>
      </c>
      <c r="AA10" s="369">
        <v>2</v>
      </c>
      <c r="AB10" s="369">
        <v>11</v>
      </c>
      <c r="AC10" s="369">
        <v>29</v>
      </c>
      <c r="AD10" s="369">
        <v>0</v>
      </c>
      <c r="AE10" s="369">
        <v>4</v>
      </c>
    </row>
    <row r="11" spans="1:31" s="369" customFormat="1" ht="32.25" customHeight="1" x14ac:dyDescent="0.25">
      <c r="A11" s="378" t="s">
        <v>22</v>
      </c>
      <c r="B11" s="378" t="s">
        <v>785</v>
      </c>
      <c r="C11" s="378" t="s">
        <v>807</v>
      </c>
      <c r="D11" s="369">
        <v>45</v>
      </c>
      <c r="E11" s="369">
        <v>6</v>
      </c>
      <c r="F11" s="369">
        <v>419</v>
      </c>
      <c r="G11" s="369">
        <v>102</v>
      </c>
      <c r="H11" s="369">
        <v>172</v>
      </c>
      <c r="I11" s="369">
        <v>23</v>
      </c>
      <c r="J11" s="369">
        <v>195</v>
      </c>
      <c r="K11" s="369">
        <v>34</v>
      </c>
      <c r="L11" s="369">
        <v>10</v>
      </c>
      <c r="M11" s="369">
        <v>1</v>
      </c>
      <c r="N11" s="369">
        <v>0</v>
      </c>
      <c r="O11" s="369">
        <v>0</v>
      </c>
      <c r="P11" s="369">
        <v>16</v>
      </c>
      <c r="Q11" s="369">
        <v>4</v>
      </c>
      <c r="R11" s="369">
        <v>14</v>
      </c>
      <c r="S11" s="369">
        <v>1</v>
      </c>
      <c r="T11" s="369">
        <v>0</v>
      </c>
      <c r="U11" s="369">
        <v>0</v>
      </c>
      <c r="V11" s="369">
        <v>0</v>
      </c>
      <c r="W11" s="369">
        <v>0</v>
      </c>
      <c r="X11" s="369">
        <v>0</v>
      </c>
      <c r="Y11" s="369">
        <v>0</v>
      </c>
      <c r="Z11" s="369">
        <v>0</v>
      </c>
      <c r="AA11" s="369">
        <v>0</v>
      </c>
      <c r="AB11" s="369">
        <v>0</v>
      </c>
      <c r="AC11" s="369">
        <v>0</v>
      </c>
      <c r="AD11" s="369">
        <v>0</v>
      </c>
      <c r="AE11" s="369">
        <v>0</v>
      </c>
    </row>
    <row r="12" spans="1:31" s="369" customFormat="1" ht="32.25" customHeight="1" x14ac:dyDescent="0.25">
      <c r="A12" s="378" t="s">
        <v>22</v>
      </c>
      <c r="B12" s="378" t="s">
        <v>785</v>
      </c>
      <c r="C12" s="378" t="s">
        <v>808</v>
      </c>
      <c r="D12" s="369">
        <v>45</v>
      </c>
      <c r="E12" s="369">
        <v>6</v>
      </c>
      <c r="F12" s="369">
        <v>360</v>
      </c>
      <c r="G12" s="369">
        <v>101</v>
      </c>
      <c r="H12" s="369">
        <v>183</v>
      </c>
      <c r="I12" s="369">
        <v>41</v>
      </c>
      <c r="J12" s="369">
        <v>225</v>
      </c>
      <c r="K12" s="369">
        <v>32</v>
      </c>
      <c r="L12" s="369">
        <v>19</v>
      </c>
      <c r="M12" s="369">
        <v>8</v>
      </c>
      <c r="N12" s="369">
        <v>0</v>
      </c>
      <c r="O12" s="369">
        <v>0</v>
      </c>
      <c r="P12" s="369">
        <v>17</v>
      </c>
      <c r="Q12" s="369">
        <v>7</v>
      </c>
      <c r="R12" s="369">
        <v>9</v>
      </c>
      <c r="S12" s="369">
        <v>2</v>
      </c>
      <c r="T12" s="369">
        <v>0</v>
      </c>
      <c r="U12" s="369">
        <v>0</v>
      </c>
      <c r="V12" s="369">
        <v>0</v>
      </c>
      <c r="W12" s="369">
        <v>0</v>
      </c>
      <c r="X12" s="369">
        <v>0</v>
      </c>
      <c r="Y12" s="369">
        <v>0</v>
      </c>
      <c r="Z12" s="369">
        <v>0</v>
      </c>
      <c r="AA12" s="369">
        <v>0</v>
      </c>
      <c r="AB12" s="369">
        <v>0</v>
      </c>
      <c r="AC12" s="369">
        <v>0</v>
      </c>
      <c r="AD12" s="369">
        <v>0</v>
      </c>
      <c r="AE12" s="369">
        <v>0</v>
      </c>
    </row>
    <row r="13" spans="1:31" s="369" customFormat="1" ht="32.25" customHeight="1" x14ac:dyDescent="0.25">
      <c r="A13" s="378" t="s">
        <v>22</v>
      </c>
      <c r="B13" s="378" t="s">
        <v>785</v>
      </c>
      <c r="C13" s="378" t="s">
        <v>57</v>
      </c>
      <c r="D13" s="369">
        <v>43</v>
      </c>
      <c r="E13" s="369">
        <v>5</v>
      </c>
      <c r="F13" s="369">
        <v>432</v>
      </c>
      <c r="G13" s="369">
        <v>81</v>
      </c>
      <c r="H13" s="369">
        <v>156</v>
      </c>
      <c r="I13" s="369">
        <v>18</v>
      </c>
      <c r="J13" s="369">
        <v>219</v>
      </c>
      <c r="K13" s="369">
        <v>18</v>
      </c>
      <c r="L13" s="369">
        <v>64</v>
      </c>
      <c r="M13" s="369">
        <v>25</v>
      </c>
      <c r="N13" s="369">
        <v>0</v>
      </c>
      <c r="O13" s="369">
        <v>0</v>
      </c>
      <c r="P13" s="369">
        <v>31</v>
      </c>
      <c r="Q13" s="369">
        <v>8</v>
      </c>
      <c r="R13" s="369">
        <v>4</v>
      </c>
      <c r="S13" s="369">
        <v>11</v>
      </c>
      <c r="T13" s="369">
        <v>0</v>
      </c>
      <c r="U13" s="369">
        <v>0</v>
      </c>
      <c r="V13" s="369">
        <v>0</v>
      </c>
      <c r="W13" s="369">
        <v>0</v>
      </c>
      <c r="X13" s="369">
        <v>0</v>
      </c>
      <c r="Y13" s="369">
        <v>0</v>
      </c>
      <c r="Z13" s="369">
        <v>0</v>
      </c>
      <c r="AA13" s="369">
        <v>0</v>
      </c>
      <c r="AB13" s="369">
        <v>0</v>
      </c>
      <c r="AC13" s="369">
        <v>0</v>
      </c>
      <c r="AD13" s="369">
        <v>0</v>
      </c>
      <c r="AE13" s="369">
        <v>0</v>
      </c>
    </row>
    <row r="14" spans="1:31" s="369" customFormat="1" ht="32.25" customHeight="1" x14ac:dyDescent="0.25">
      <c r="A14" s="378" t="s">
        <v>22</v>
      </c>
      <c r="B14" s="378" t="s">
        <v>785</v>
      </c>
      <c r="C14" s="378" t="s">
        <v>58</v>
      </c>
      <c r="D14" s="369">
        <v>12</v>
      </c>
      <c r="E14" s="369">
        <v>11</v>
      </c>
      <c r="F14" s="369">
        <v>165</v>
      </c>
      <c r="G14" s="369">
        <v>246</v>
      </c>
      <c r="H14" s="369">
        <v>81</v>
      </c>
      <c r="I14" s="369">
        <v>91</v>
      </c>
      <c r="J14" s="369">
        <v>113</v>
      </c>
      <c r="K14" s="369">
        <v>94</v>
      </c>
      <c r="L14" s="369">
        <v>6</v>
      </c>
      <c r="M14" s="369">
        <v>6</v>
      </c>
      <c r="N14" s="369">
        <v>0</v>
      </c>
      <c r="O14" s="369">
        <v>0</v>
      </c>
      <c r="P14" s="369">
        <v>13</v>
      </c>
      <c r="Q14" s="369">
        <v>29</v>
      </c>
      <c r="R14" s="369">
        <v>5</v>
      </c>
      <c r="S14" s="369">
        <v>7</v>
      </c>
      <c r="T14" s="369">
        <v>0</v>
      </c>
      <c r="U14" s="369">
        <v>0</v>
      </c>
      <c r="V14" s="369">
        <v>0</v>
      </c>
      <c r="W14" s="369">
        <v>0</v>
      </c>
      <c r="X14" s="369">
        <v>0</v>
      </c>
      <c r="Y14" s="369">
        <v>0</v>
      </c>
      <c r="Z14" s="369">
        <v>0</v>
      </c>
      <c r="AA14" s="369">
        <v>0</v>
      </c>
      <c r="AB14" s="369">
        <v>0</v>
      </c>
      <c r="AC14" s="369">
        <v>0</v>
      </c>
      <c r="AD14" s="369">
        <v>0</v>
      </c>
      <c r="AE14" s="369">
        <v>0</v>
      </c>
    </row>
    <row r="15" spans="1:31" s="369" customFormat="1" ht="32.25" customHeight="1" x14ac:dyDescent="0.25">
      <c r="A15" s="378" t="s">
        <v>23</v>
      </c>
      <c r="B15" s="378" t="s">
        <v>59</v>
      </c>
      <c r="C15" s="378" t="s">
        <v>60</v>
      </c>
      <c r="D15" s="369">
        <v>89</v>
      </c>
      <c r="E15" s="369">
        <v>69</v>
      </c>
      <c r="F15" s="369">
        <v>377</v>
      </c>
      <c r="G15" s="369">
        <v>515</v>
      </c>
      <c r="H15" s="369">
        <v>103</v>
      </c>
      <c r="I15" s="369">
        <v>104</v>
      </c>
      <c r="J15" s="379">
        <v>1522</v>
      </c>
      <c r="K15" s="379">
        <v>1630</v>
      </c>
      <c r="L15" s="380">
        <v>18</v>
      </c>
      <c r="M15" s="380">
        <v>47</v>
      </c>
      <c r="N15" s="369">
        <v>30</v>
      </c>
      <c r="O15" s="369">
        <v>22</v>
      </c>
      <c r="P15" s="369">
        <v>21</v>
      </c>
      <c r="Q15" s="369">
        <v>20</v>
      </c>
      <c r="R15" s="369">
        <v>17</v>
      </c>
      <c r="S15" s="369">
        <v>28</v>
      </c>
      <c r="T15" s="369">
        <v>54</v>
      </c>
      <c r="U15" s="369">
        <v>43</v>
      </c>
      <c r="V15" s="369">
        <v>229</v>
      </c>
      <c r="W15" s="369">
        <v>213</v>
      </c>
      <c r="X15" s="369">
        <v>24</v>
      </c>
      <c r="Y15" s="369">
        <v>11</v>
      </c>
      <c r="Z15" s="369">
        <v>13</v>
      </c>
      <c r="AA15" s="369">
        <v>8</v>
      </c>
      <c r="AB15" s="369">
        <v>192</v>
      </c>
      <c r="AC15" s="369">
        <v>111</v>
      </c>
      <c r="AD15" s="369">
        <v>8</v>
      </c>
      <c r="AE15" s="369">
        <v>5</v>
      </c>
    </row>
    <row r="16" spans="1:31" s="369" customFormat="1" ht="32.25" customHeight="1" x14ac:dyDescent="0.25">
      <c r="A16" s="378" t="s">
        <v>23</v>
      </c>
      <c r="B16" s="378" t="s">
        <v>59</v>
      </c>
      <c r="C16" s="378" t="s">
        <v>61</v>
      </c>
      <c r="D16" s="369">
        <v>21</v>
      </c>
      <c r="E16" s="369">
        <v>22</v>
      </c>
      <c r="F16" s="369">
        <v>240</v>
      </c>
      <c r="G16" s="369">
        <v>299</v>
      </c>
      <c r="H16" s="369">
        <v>79</v>
      </c>
      <c r="I16" s="369">
        <v>101</v>
      </c>
      <c r="J16" s="369">
        <v>449</v>
      </c>
      <c r="K16" s="369">
        <v>802</v>
      </c>
      <c r="L16" s="380">
        <v>3</v>
      </c>
      <c r="M16" s="380">
        <v>19</v>
      </c>
      <c r="N16" s="369">
        <v>31</v>
      </c>
      <c r="O16" s="369">
        <v>16</v>
      </c>
      <c r="P16" s="369">
        <v>16</v>
      </c>
      <c r="Q16" s="369">
        <v>21</v>
      </c>
      <c r="R16" s="369">
        <v>9</v>
      </c>
      <c r="S16" s="369">
        <v>15</v>
      </c>
      <c r="T16" s="369">
        <v>139</v>
      </c>
      <c r="U16" s="369">
        <v>99</v>
      </c>
      <c r="V16" s="369">
        <v>451</v>
      </c>
      <c r="W16" s="369">
        <v>210</v>
      </c>
      <c r="X16" s="369">
        <v>65</v>
      </c>
      <c r="Y16" s="369">
        <v>27</v>
      </c>
      <c r="Z16" s="369">
        <v>9</v>
      </c>
      <c r="AA16" s="369">
        <v>4</v>
      </c>
      <c r="AB16" s="369">
        <v>155</v>
      </c>
      <c r="AC16" s="369">
        <v>66</v>
      </c>
      <c r="AD16" s="369">
        <v>3</v>
      </c>
      <c r="AE16" s="369">
        <v>3</v>
      </c>
    </row>
    <row r="17" spans="1:31" s="369" customFormat="1" ht="32.25" customHeight="1" x14ac:dyDescent="0.25">
      <c r="A17" s="378" t="s">
        <v>23</v>
      </c>
      <c r="B17" s="378" t="s">
        <v>62</v>
      </c>
      <c r="C17" s="378" t="s">
        <v>63</v>
      </c>
      <c r="D17" s="369">
        <v>152</v>
      </c>
      <c r="E17" s="369">
        <v>444</v>
      </c>
      <c r="F17" s="369">
        <v>525</v>
      </c>
      <c r="G17" s="379">
        <v>1464</v>
      </c>
      <c r="H17" s="369">
        <v>158</v>
      </c>
      <c r="I17" s="369">
        <v>177</v>
      </c>
      <c r="J17" s="379">
        <v>1229</v>
      </c>
      <c r="K17" s="379">
        <v>1499</v>
      </c>
      <c r="L17" s="379">
        <v>18</v>
      </c>
      <c r="M17" s="369">
        <v>46</v>
      </c>
      <c r="N17" s="369">
        <v>46</v>
      </c>
      <c r="O17" s="369">
        <v>102</v>
      </c>
      <c r="P17" s="369">
        <v>80</v>
      </c>
      <c r="Q17" s="369">
        <v>167</v>
      </c>
      <c r="R17" s="369">
        <v>25</v>
      </c>
      <c r="S17" s="369">
        <v>51</v>
      </c>
      <c r="T17" s="369">
        <v>97</v>
      </c>
      <c r="U17" s="369">
        <v>214</v>
      </c>
      <c r="V17" s="369">
        <v>190</v>
      </c>
      <c r="W17" s="369">
        <v>403</v>
      </c>
      <c r="X17" s="369">
        <v>73</v>
      </c>
      <c r="Y17" s="369">
        <v>164</v>
      </c>
      <c r="Z17" s="369">
        <v>14</v>
      </c>
      <c r="AA17" s="369">
        <v>13</v>
      </c>
      <c r="AB17" s="369">
        <v>105</v>
      </c>
      <c r="AC17" s="369">
        <v>130</v>
      </c>
      <c r="AD17" s="369">
        <v>12</v>
      </c>
      <c r="AE17" s="369">
        <v>12</v>
      </c>
    </row>
    <row r="18" spans="1:31" s="369" customFormat="1" ht="32.25" customHeight="1" x14ac:dyDescent="0.25">
      <c r="A18" s="378" t="s">
        <v>23</v>
      </c>
      <c r="B18" s="378" t="s">
        <v>64</v>
      </c>
      <c r="C18" s="378" t="s">
        <v>65</v>
      </c>
      <c r="D18" s="369">
        <v>283</v>
      </c>
      <c r="E18" s="369">
        <v>238</v>
      </c>
      <c r="F18" s="379">
        <v>1093</v>
      </c>
      <c r="G18" s="369">
        <v>838</v>
      </c>
      <c r="H18" s="369">
        <v>244</v>
      </c>
      <c r="I18" s="369">
        <v>85</v>
      </c>
      <c r="J18" s="379">
        <v>1602</v>
      </c>
      <c r="K18" s="379">
        <v>1211</v>
      </c>
      <c r="L18" s="369">
        <v>28</v>
      </c>
      <c r="M18" s="369">
        <v>15</v>
      </c>
      <c r="N18" s="369">
        <v>53</v>
      </c>
      <c r="O18" s="369">
        <v>71</v>
      </c>
      <c r="P18" s="369">
        <v>96</v>
      </c>
      <c r="Q18" s="369">
        <v>48</v>
      </c>
      <c r="R18" s="369">
        <v>29</v>
      </c>
      <c r="S18" s="369">
        <v>17</v>
      </c>
      <c r="T18" s="369">
        <v>64</v>
      </c>
      <c r="U18" s="369">
        <v>72</v>
      </c>
      <c r="V18" s="369">
        <v>116</v>
      </c>
      <c r="W18" s="369">
        <v>157</v>
      </c>
      <c r="X18" s="369">
        <v>33</v>
      </c>
      <c r="Y18" s="369">
        <v>56</v>
      </c>
      <c r="Z18" s="369">
        <v>6</v>
      </c>
      <c r="AA18" s="369">
        <v>2</v>
      </c>
      <c r="AB18" s="369">
        <v>49</v>
      </c>
      <c r="AC18" s="369">
        <v>23</v>
      </c>
      <c r="AD18" s="369">
        <v>4</v>
      </c>
      <c r="AE18" s="369">
        <v>0</v>
      </c>
    </row>
    <row r="19" spans="1:31" s="369" customFormat="1" ht="32.25" customHeight="1" x14ac:dyDescent="0.25">
      <c r="A19" s="378" t="s">
        <v>23</v>
      </c>
      <c r="B19" s="378" t="s">
        <v>64</v>
      </c>
      <c r="C19" s="378" t="s">
        <v>66</v>
      </c>
      <c r="D19" s="369">
        <v>65</v>
      </c>
      <c r="E19" s="369">
        <v>110</v>
      </c>
      <c r="F19" s="369">
        <v>228</v>
      </c>
      <c r="G19" s="369">
        <v>449</v>
      </c>
      <c r="H19" s="369">
        <v>55</v>
      </c>
      <c r="I19" s="369">
        <v>113</v>
      </c>
      <c r="J19" s="369">
        <v>208</v>
      </c>
      <c r="K19" s="369">
        <v>237</v>
      </c>
      <c r="L19" s="369">
        <v>20</v>
      </c>
      <c r="M19" s="369">
        <v>20</v>
      </c>
      <c r="N19" s="369">
        <v>18</v>
      </c>
      <c r="O19" s="369">
        <v>26</v>
      </c>
      <c r="P19" s="369">
        <v>19</v>
      </c>
      <c r="Q19" s="369">
        <v>58</v>
      </c>
      <c r="R19" s="369">
        <v>7</v>
      </c>
      <c r="S19" s="369">
        <v>15</v>
      </c>
      <c r="T19" s="369">
        <v>26</v>
      </c>
      <c r="U19" s="369">
        <v>17</v>
      </c>
      <c r="V19" s="369">
        <v>67</v>
      </c>
      <c r="W19" s="369">
        <v>37</v>
      </c>
      <c r="X19" s="369">
        <v>11</v>
      </c>
      <c r="Y19" s="369">
        <v>10</v>
      </c>
      <c r="Z19" s="369">
        <v>10</v>
      </c>
      <c r="AA19" s="369">
        <v>5</v>
      </c>
      <c r="AB19" s="369">
        <v>68</v>
      </c>
      <c r="AC19" s="369">
        <v>38</v>
      </c>
      <c r="AD19" s="369">
        <v>0</v>
      </c>
      <c r="AE19" s="369">
        <v>0</v>
      </c>
    </row>
    <row r="20" spans="1:31" s="369" customFormat="1" ht="32.25" customHeight="1" x14ac:dyDescent="0.25">
      <c r="A20" s="378" t="s">
        <v>23</v>
      </c>
      <c r="B20" s="378" t="s">
        <v>64</v>
      </c>
      <c r="C20" s="378" t="s">
        <v>67</v>
      </c>
      <c r="D20" s="369">
        <v>48</v>
      </c>
      <c r="E20" s="369">
        <v>96</v>
      </c>
      <c r="F20" s="369">
        <v>160</v>
      </c>
      <c r="G20" s="369">
        <v>381</v>
      </c>
      <c r="H20" s="369">
        <v>35</v>
      </c>
      <c r="I20" s="369">
        <v>86</v>
      </c>
      <c r="J20" s="369">
        <v>111</v>
      </c>
      <c r="K20" s="369">
        <v>191</v>
      </c>
      <c r="L20" s="369">
        <v>5</v>
      </c>
      <c r="M20" s="369">
        <v>9</v>
      </c>
      <c r="N20" s="369">
        <v>6</v>
      </c>
      <c r="O20" s="369">
        <v>14</v>
      </c>
      <c r="P20" s="369">
        <v>12</v>
      </c>
      <c r="Q20" s="369">
        <v>48</v>
      </c>
      <c r="R20" s="369">
        <v>13</v>
      </c>
      <c r="S20" s="369">
        <v>19</v>
      </c>
      <c r="T20" s="369">
        <v>19</v>
      </c>
      <c r="U20" s="369">
        <v>57</v>
      </c>
      <c r="V20" s="369">
        <v>50</v>
      </c>
      <c r="W20" s="369">
        <v>113</v>
      </c>
      <c r="X20" s="369">
        <v>22</v>
      </c>
      <c r="Y20" s="369">
        <v>60</v>
      </c>
      <c r="Z20" s="369">
        <v>5</v>
      </c>
      <c r="AA20" s="369">
        <v>3</v>
      </c>
      <c r="AB20" s="369">
        <v>32</v>
      </c>
      <c r="AC20" s="369">
        <v>47</v>
      </c>
      <c r="AD20" s="369">
        <v>4</v>
      </c>
      <c r="AE20" s="369">
        <v>2</v>
      </c>
    </row>
    <row r="21" spans="1:31" s="369" customFormat="1" ht="32.25" customHeight="1" x14ac:dyDescent="0.25">
      <c r="A21" s="378" t="s">
        <v>23</v>
      </c>
      <c r="B21" s="378" t="s">
        <v>68</v>
      </c>
      <c r="C21" s="378" t="s">
        <v>69</v>
      </c>
      <c r="D21" s="369">
        <v>50</v>
      </c>
      <c r="E21" s="369">
        <v>163</v>
      </c>
      <c r="F21" s="369">
        <v>188</v>
      </c>
      <c r="G21" s="369">
        <v>779</v>
      </c>
      <c r="H21" s="369">
        <v>25</v>
      </c>
      <c r="I21" s="369">
        <v>143</v>
      </c>
      <c r="J21" s="369">
        <v>198</v>
      </c>
      <c r="K21" s="369">
        <v>588</v>
      </c>
      <c r="L21" s="369">
        <v>7</v>
      </c>
      <c r="M21" s="369">
        <v>35</v>
      </c>
      <c r="N21" s="369">
        <v>16</v>
      </c>
      <c r="O21" s="369">
        <v>81</v>
      </c>
      <c r="P21" s="369">
        <v>14</v>
      </c>
      <c r="Q21" s="369">
        <v>86</v>
      </c>
      <c r="R21" s="369">
        <v>8</v>
      </c>
      <c r="S21" s="369">
        <v>28</v>
      </c>
      <c r="T21" s="369">
        <v>14</v>
      </c>
      <c r="U21" s="369">
        <v>33</v>
      </c>
      <c r="V21" s="369">
        <v>57</v>
      </c>
      <c r="W21" s="369">
        <v>93</v>
      </c>
      <c r="X21" s="369">
        <v>14</v>
      </c>
      <c r="Y21" s="369">
        <v>24</v>
      </c>
      <c r="Z21" s="369">
        <v>8</v>
      </c>
      <c r="AA21" s="369">
        <v>9</v>
      </c>
      <c r="AB21" s="369">
        <v>42</v>
      </c>
      <c r="AC21" s="369">
        <v>70</v>
      </c>
      <c r="AD21" s="369">
        <v>0</v>
      </c>
      <c r="AE21" s="369">
        <v>6</v>
      </c>
    </row>
    <row r="22" spans="1:31" s="369" customFormat="1" ht="32.25" customHeight="1" x14ac:dyDescent="0.25">
      <c r="A22" s="378" t="s">
        <v>23</v>
      </c>
      <c r="B22" s="378" t="s">
        <v>68</v>
      </c>
      <c r="C22" s="378" t="s">
        <v>70</v>
      </c>
      <c r="D22" s="369">
        <v>77</v>
      </c>
      <c r="E22" s="369">
        <v>113</v>
      </c>
      <c r="F22" s="369">
        <v>319</v>
      </c>
      <c r="G22" s="369">
        <v>544</v>
      </c>
      <c r="H22" s="369">
        <v>58</v>
      </c>
      <c r="I22" s="369">
        <v>141</v>
      </c>
      <c r="J22" s="369">
        <v>299</v>
      </c>
      <c r="K22" s="369">
        <v>571</v>
      </c>
      <c r="L22" s="369">
        <v>11</v>
      </c>
      <c r="M22" s="369">
        <v>23</v>
      </c>
      <c r="N22" s="369">
        <v>24</v>
      </c>
      <c r="O22" s="369">
        <v>45</v>
      </c>
      <c r="P22" s="369">
        <v>34</v>
      </c>
      <c r="Q22" s="369">
        <v>82</v>
      </c>
      <c r="R22" s="369">
        <v>9</v>
      </c>
      <c r="S22" s="369">
        <v>42</v>
      </c>
      <c r="T22" s="369">
        <v>14</v>
      </c>
      <c r="U22" s="369">
        <v>16</v>
      </c>
      <c r="V22" s="369">
        <v>22</v>
      </c>
      <c r="W22" s="369">
        <v>29</v>
      </c>
      <c r="X22" s="369">
        <v>22</v>
      </c>
      <c r="Y22" s="369">
        <v>18</v>
      </c>
      <c r="Z22" s="369">
        <v>11</v>
      </c>
      <c r="AA22" s="369">
        <v>14</v>
      </c>
      <c r="AB22" s="369">
        <v>43</v>
      </c>
      <c r="AC22" s="369">
        <v>66</v>
      </c>
      <c r="AD22" s="369">
        <v>3</v>
      </c>
      <c r="AE22" s="369">
        <v>5</v>
      </c>
    </row>
    <row r="23" spans="1:31" s="369" customFormat="1" ht="32.25" customHeight="1" x14ac:dyDescent="0.25">
      <c r="A23" s="378" t="s">
        <v>23</v>
      </c>
      <c r="B23" s="378" t="s">
        <v>68</v>
      </c>
      <c r="C23" s="378" t="s">
        <v>71</v>
      </c>
      <c r="D23" s="369">
        <v>35</v>
      </c>
      <c r="E23" s="369">
        <v>102</v>
      </c>
      <c r="F23" s="369">
        <v>184</v>
      </c>
      <c r="G23" s="369">
        <v>580</v>
      </c>
      <c r="H23" s="369">
        <v>21</v>
      </c>
      <c r="I23" s="369">
        <v>65</v>
      </c>
      <c r="J23" s="369">
        <v>118</v>
      </c>
      <c r="K23" s="369">
        <v>266</v>
      </c>
      <c r="L23" s="369">
        <v>8</v>
      </c>
      <c r="M23" s="369">
        <v>8</v>
      </c>
      <c r="N23" s="369">
        <v>9</v>
      </c>
      <c r="O23" s="369">
        <v>61</v>
      </c>
      <c r="P23" s="369">
        <v>10</v>
      </c>
      <c r="Q23" s="369">
        <v>57</v>
      </c>
      <c r="R23" s="369">
        <v>6</v>
      </c>
      <c r="S23" s="369">
        <v>14</v>
      </c>
      <c r="T23" s="369">
        <v>20</v>
      </c>
      <c r="U23" s="369">
        <v>48</v>
      </c>
      <c r="V23" s="369">
        <v>46</v>
      </c>
      <c r="W23" s="369">
        <v>118</v>
      </c>
      <c r="X23" s="369">
        <v>11</v>
      </c>
      <c r="Y23" s="369">
        <v>37</v>
      </c>
      <c r="Z23" s="369">
        <v>5</v>
      </c>
      <c r="AA23" s="369">
        <v>5</v>
      </c>
      <c r="AB23" s="369">
        <v>37</v>
      </c>
      <c r="AC23" s="369">
        <v>58</v>
      </c>
      <c r="AD23" s="369">
        <v>3</v>
      </c>
      <c r="AE23" s="369">
        <v>6</v>
      </c>
    </row>
    <row r="24" spans="1:31" s="369" customFormat="1" ht="32.25" customHeight="1" x14ac:dyDescent="0.25">
      <c r="A24" s="378" t="s">
        <v>23</v>
      </c>
      <c r="B24" s="378" t="s">
        <v>68</v>
      </c>
      <c r="C24" s="378" t="s">
        <v>72</v>
      </c>
      <c r="D24" s="369">
        <v>28</v>
      </c>
      <c r="E24" s="369">
        <v>266</v>
      </c>
      <c r="F24" s="369">
        <v>112</v>
      </c>
      <c r="G24" s="369">
        <v>948</v>
      </c>
      <c r="H24" s="369">
        <v>13</v>
      </c>
      <c r="I24" s="369">
        <v>37</v>
      </c>
      <c r="J24" s="369">
        <v>93</v>
      </c>
      <c r="K24" s="369">
        <v>329</v>
      </c>
      <c r="L24" s="369">
        <v>5</v>
      </c>
      <c r="M24" s="369">
        <v>12</v>
      </c>
      <c r="N24" s="369">
        <v>16</v>
      </c>
      <c r="O24" s="369">
        <v>123</v>
      </c>
      <c r="P24" s="369">
        <v>8</v>
      </c>
      <c r="Q24" s="369">
        <v>97</v>
      </c>
      <c r="R24" s="369">
        <v>4</v>
      </c>
      <c r="S24" s="369">
        <v>10</v>
      </c>
      <c r="T24" s="369">
        <v>5</v>
      </c>
      <c r="U24" s="369">
        <v>35</v>
      </c>
      <c r="V24" s="369">
        <v>15</v>
      </c>
      <c r="W24" s="369">
        <v>91</v>
      </c>
      <c r="X24" s="369">
        <v>4</v>
      </c>
      <c r="Y24" s="369">
        <v>38</v>
      </c>
      <c r="Z24" s="369">
        <v>0</v>
      </c>
      <c r="AA24" s="369">
        <v>9</v>
      </c>
      <c r="AB24" s="369">
        <v>8</v>
      </c>
      <c r="AC24" s="369">
        <v>34</v>
      </c>
      <c r="AD24" s="369">
        <v>2</v>
      </c>
      <c r="AE24" s="369">
        <v>3</v>
      </c>
    </row>
    <row r="25" spans="1:31" s="369" customFormat="1" ht="32.25" customHeight="1" x14ac:dyDescent="0.25">
      <c r="A25" s="378" t="s">
        <v>23</v>
      </c>
      <c r="B25" s="378" t="s">
        <v>68</v>
      </c>
      <c r="C25" s="378" t="s">
        <v>73</v>
      </c>
      <c r="D25" s="369">
        <v>27</v>
      </c>
      <c r="E25" s="369">
        <v>217</v>
      </c>
      <c r="F25" s="369">
        <v>110</v>
      </c>
      <c r="G25" s="369">
        <v>686</v>
      </c>
      <c r="H25" s="369">
        <v>19</v>
      </c>
      <c r="I25" s="369">
        <v>64</v>
      </c>
      <c r="J25" s="369">
        <v>159</v>
      </c>
      <c r="K25" s="369">
        <v>597</v>
      </c>
      <c r="L25" s="369">
        <v>5</v>
      </c>
      <c r="M25" s="369">
        <v>10</v>
      </c>
      <c r="N25" s="369">
        <v>13</v>
      </c>
      <c r="O25" s="369">
        <v>88</v>
      </c>
      <c r="P25" s="369">
        <v>11</v>
      </c>
      <c r="Q25" s="369">
        <v>66</v>
      </c>
      <c r="R25" s="369">
        <v>6</v>
      </c>
      <c r="S25" s="369">
        <v>14</v>
      </c>
      <c r="T25" s="369">
        <v>6</v>
      </c>
      <c r="U25" s="369">
        <v>37</v>
      </c>
      <c r="V25" s="369">
        <v>13</v>
      </c>
      <c r="W25" s="369">
        <v>79</v>
      </c>
      <c r="X25" s="369">
        <v>1</v>
      </c>
      <c r="Y25" s="369">
        <v>19</v>
      </c>
      <c r="Z25" s="369">
        <v>3</v>
      </c>
      <c r="AA25" s="369">
        <v>6</v>
      </c>
      <c r="AB25" s="369">
        <v>11</v>
      </c>
      <c r="AC25" s="369">
        <v>45</v>
      </c>
      <c r="AD25" s="369">
        <v>1</v>
      </c>
      <c r="AE25" s="369">
        <v>5</v>
      </c>
    </row>
    <row r="26" spans="1:31" s="369" customFormat="1" ht="32.25" customHeight="1" x14ac:dyDescent="0.25">
      <c r="A26" s="378" t="s">
        <v>23</v>
      </c>
      <c r="B26" s="378" t="s">
        <v>68</v>
      </c>
      <c r="C26" s="378" t="s">
        <v>74</v>
      </c>
      <c r="D26" s="369">
        <v>6</v>
      </c>
      <c r="E26" s="369">
        <v>21</v>
      </c>
      <c r="F26" s="369">
        <v>42</v>
      </c>
      <c r="G26" s="369">
        <v>184</v>
      </c>
      <c r="H26" s="369">
        <v>13</v>
      </c>
      <c r="I26" s="369">
        <v>64</v>
      </c>
      <c r="J26" s="369">
        <v>60</v>
      </c>
      <c r="K26" s="369">
        <v>396</v>
      </c>
      <c r="L26" s="369">
        <v>0</v>
      </c>
      <c r="M26" s="369">
        <v>6</v>
      </c>
      <c r="N26" s="369">
        <v>3</v>
      </c>
      <c r="O26" s="369">
        <v>9</v>
      </c>
      <c r="P26" s="369">
        <v>2</v>
      </c>
      <c r="Q26" s="369">
        <v>37</v>
      </c>
      <c r="R26" s="369">
        <v>1</v>
      </c>
      <c r="S26" s="369">
        <v>7</v>
      </c>
      <c r="T26" s="369">
        <v>6</v>
      </c>
      <c r="U26" s="369">
        <v>39</v>
      </c>
      <c r="V26" s="369">
        <v>13</v>
      </c>
      <c r="W26" s="369">
        <v>67</v>
      </c>
      <c r="X26" s="369">
        <v>4</v>
      </c>
      <c r="Y26" s="369">
        <v>23</v>
      </c>
      <c r="Z26" s="369">
        <v>1</v>
      </c>
      <c r="AA26" s="369">
        <v>3</v>
      </c>
      <c r="AB26" s="369">
        <v>5</v>
      </c>
      <c r="AC26" s="369">
        <v>32</v>
      </c>
      <c r="AD26" s="369">
        <v>0</v>
      </c>
      <c r="AE26" s="369">
        <v>0</v>
      </c>
    </row>
    <row r="27" spans="1:31" s="369" customFormat="1" ht="32.25" customHeight="1" x14ac:dyDescent="0.25">
      <c r="A27" s="378" t="s">
        <v>23</v>
      </c>
      <c r="B27" s="378" t="s">
        <v>68</v>
      </c>
      <c r="C27" s="378" t="s">
        <v>75</v>
      </c>
      <c r="D27" s="369">
        <v>9</v>
      </c>
      <c r="E27" s="369">
        <v>70</v>
      </c>
      <c r="F27" s="369">
        <v>80</v>
      </c>
      <c r="G27" s="369">
        <v>378</v>
      </c>
      <c r="H27" s="369">
        <v>21</v>
      </c>
      <c r="I27" s="369">
        <v>102</v>
      </c>
      <c r="J27" s="369">
        <v>154</v>
      </c>
      <c r="K27" s="369">
        <v>492</v>
      </c>
      <c r="L27" s="369">
        <v>5</v>
      </c>
      <c r="M27" s="369">
        <v>10</v>
      </c>
      <c r="N27" s="369">
        <v>1</v>
      </c>
      <c r="O27" s="369">
        <v>21</v>
      </c>
      <c r="P27" s="369">
        <v>15</v>
      </c>
      <c r="Q27" s="369">
        <v>45</v>
      </c>
      <c r="R27" s="369">
        <v>6</v>
      </c>
      <c r="S27" s="369">
        <v>33</v>
      </c>
      <c r="T27" s="369">
        <v>4</v>
      </c>
      <c r="U27" s="369">
        <v>10</v>
      </c>
      <c r="V27" s="369">
        <v>16</v>
      </c>
      <c r="W27" s="369">
        <v>50</v>
      </c>
      <c r="X27" s="369">
        <v>0</v>
      </c>
      <c r="Y27" s="369">
        <v>3</v>
      </c>
      <c r="Z27" s="380">
        <v>1</v>
      </c>
      <c r="AA27" s="369">
        <v>2</v>
      </c>
      <c r="AB27" s="369">
        <v>1</v>
      </c>
      <c r="AC27" s="369">
        <v>14</v>
      </c>
      <c r="AD27" s="369">
        <v>0</v>
      </c>
      <c r="AE27" s="369">
        <v>0</v>
      </c>
    </row>
    <row r="28" spans="1:31" s="369" customFormat="1" ht="32.25" customHeight="1" x14ac:dyDescent="0.25">
      <c r="A28" s="378" t="s">
        <v>23</v>
      </c>
      <c r="B28" s="378" t="s">
        <v>68</v>
      </c>
      <c r="C28" s="378" t="s">
        <v>76</v>
      </c>
      <c r="D28" s="369">
        <v>6</v>
      </c>
      <c r="E28" s="369">
        <v>16</v>
      </c>
      <c r="F28" s="369">
        <v>48</v>
      </c>
      <c r="G28" s="369">
        <v>222</v>
      </c>
      <c r="H28" s="369">
        <v>22</v>
      </c>
      <c r="I28" s="369">
        <v>72</v>
      </c>
      <c r="J28" s="369">
        <v>142</v>
      </c>
      <c r="K28" s="369">
        <v>516</v>
      </c>
      <c r="L28" s="369">
        <v>3</v>
      </c>
      <c r="M28" s="369">
        <v>3</v>
      </c>
      <c r="N28" s="369">
        <v>3</v>
      </c>
      <c r="O28" s="369">
        <v>14</v>
      </c>
      <c r="P28" s="369">
        <v>1</v>
      </c>
      <c r="Q28" s="369">
        <v>7</v>
      </c>
      <c r="R28" s="369">
        <v>1</v>
      </c>
      <c r="S28" s="369">
        <v>10</v>
      </c>
      <c r="T28" s="369">
        <v>0</v>
      </c>
      <c r="U28" s="369">
        <v>0</v>
      </c>
      <c r="V28" s="369">
        <v>0</v>
      </c>
      <c r="W28" s="369">
        <v>0</v>
      </c>
      <c r="X28" s="369">
        <v>0</v>
      </c>
      <c r="Y28" s="369">
        <v>0</v>
      </c>
      <c r="Z28" s="369">
        <v>2</v>
      </c>
      <c r="AA28" s="369">
        <v>6</v>
      </c>
      <c r="AB28" s="369">
        <v>12</v>
      </c>
      <c r="AC28" s="369">
        <v>44</v>
      </c>
      <c r="AD28" s="369">
        <v>0</v>
      </c>
      <c r="AE28" s="369">
        <v>2</v>
      </c>
    </row>
    <row r="29" spans="1:31" s="369" customFormat="1" ht="32.25" customHeight="1" x14ac:dyDescent="0.25">
      <c r="A29" s="378" t="s">
        <v>23</v>
      </c>
      <c r="B29" s="378" t="s">
        <v>77</v>
      </c>
      <c r="C29" s="378" t="s">
        <v>78</v>
      </c>
      <c r="D29" s="369">
        <v>126</v>
      </c>
      <c r="E29" s="369">
        <v>72</v>
      </c>
      <c r="F29" s="369">
        <v>512</v>
      </c>
      <c r="G29" s="369">
        <v>348</v>
      </c>
      <c r="H29" s="369">
        <v>127</v>
      </c>
      <c r="I29" s="369">
        <v>79</v>
      </c>
      <c r="J29" s="379">
        <v>1155</v>
      </c>
      <c r="K29" s="369">
        <v>380</v>
      </c>
      <c r="L29" s="369">
        <v>22</v>
      </c>
      <c r="M29" s="369">
        <v>12</v>
      </c>
      <c r="N29" s="369">
        <v>12</v>
      </c>
      <c r="O29" s="369">
        <v>6</v>
      </c>
      <c r="P29" s="369">
        <v>48</v>
      </c>
      <c r="Q29" s="369">
        <v>36</v>
      </c>
      <c r="R29" s="369">
        <v>45</v>
      </c>
      <c r="S29" s="369">
        <v>27</v>
      </c>
      <c r="T29" s="369">
        <v>57</v>
      </c>
      <c r="U29" s="369">
        <v>31</v>
      </c>
      <c r="V29" s="369">
        <v>150</v>
      </c>
      <c r="W29" s="369">
        <v>83</v>
      </c>
      <c r="X29" s="369">
        <v>26</v>
      </c>
      <c r="Y29" s="369">
        <v>12</v>
      </c>
      <c r="Z29" s="369">
        <v>8</v>
      </c>
      <c r="AA29" s="369">
        <v>10</v>
      </c>
      <c r="AB29" s="369">
        <v>89</v>
      </c>
      <c r="AC29" s="369">
        <v>54</v>
      </c>
      <c r="AD29" s="369">
        <v>4</v>
      </c>
      <c r="AE29" s="369">
        <v>2</v>
      </c>
    </row>
    <row r="30" spans="1:31" s="369" customFormat="1" ht="32.25" customHeight="1" x14ac:dyDescent="0.25">
      <c r="A30" s="378" t="s">
        <v>23</v>
      </c>
      <c r="B30" s="378" t="s">
        <v>77</v>
      </c>
      <c r="C30" s="378" t="s">
        <v>79</v>
      </c>
      <c r="D30" s="369">
        <v>79</v>
      </c>
      <c r="E30" s="369">
        <v>63</v>
      </c>
      <c r="F30" s="369">
        <v>456</v>
      </c>
      <c r="G30" s="369">
        <v>419</v>
      </c>
      <c r="H30" s="369">
        <v>131</v>
      </c>
      <c r="I30" s="369">
        <v>109</v>
      </c>
      <c r="J30" s="379">
        <v>1154</v>
      </c>
      <c r="K30" s="369">
        <v>575</v>
      </c>
      <c r="L30" s="369">
        <v>19</v>
      </c>
      <c r="M30" s="369">
        <v>20</v>
      </c>
      <c r="N30" s="369">
        <v>9</v>
      </c>
      <c r="O30" s="369">
        <v>9</v>
      </c>
      <c r="P30" s="369">
        <v>27</v>
      </c>
      <c r="Q30" s="369">
        <v>47</v>
      </c>
      <c r="R30" s="369">
        <v>26</v>
      </c>
      <c r="S30" s="369">
        <v>29</v>
      </c>
      <c r="T30" s="369">
        <v>20</v>
      </c>
      <c r="U30" s="369">
        <v>17</v>
      </c>
      <c r="V30" s="369">
        <v>68</v>
      </c>
      <c r="W30" s="369">
        <v>45</v>
      </c>
      <c r="X30" s="369">
        <v>18</v>
      </c>
      <c r="Y30" s="369">
        <v>13</v>
      </c>
      <c r="Z30" s="369">
        <v>5</v>
      </c>
      <c r="AA30" s="369">
        <v>1</v>
      </c>
      <c r="AB30" s="369">
        <v>22</v>
      </c>
      <c r="AC30" s="369">
        <v>11</v>
      </c>
      <c r="AD30" s="369">
        <v>1</v>
      </c>
      <c r="AE30" s="369">
        <v>0</v>
      </c>
    </row>
    <row r="31" spans="1:31" s="369" customFormat="1" ht="32.25" customHeight="1" x14ac:dyDescent="0.25">
      <c r="A31" s="378" t="s">
        <v>23</v>
      </c>
      <c r="B31" s="378" t="s">
        <v>77</v>
      </c>
      <c r="C31" s="378" t="s">
        <v>80</v>
      </c>
      <c r="D31" s="369">
        <v>62</v>
      </c>
      <c r="E31" s="369">
        <v>172</v>
      </c>
      <c r="F31" s="369">
        <v>226</v>
      </c>
      <c r="G31" s="369">
        <v>549</v>
      </c>
      <c r="H31" s="369">
        <v>40</v>
      </c>
      <c r="I31" s="369">
        <v>62</v>
      </c>
      <c r="J31" s="369">
        <v>388</v>
      </c>
      <c r="K31" s="369">
        <v>330</v>
      </c>
      <c r="L31" s="369">
        <v>19</v>
      </c>
      <c r="M31" s="369">
        <v>29</v>
      </c>
      <c r="N31" s="369">
        <v>17</v>
      </c>
      <c r="O31" s="369">
        <v>54</v>
      </c>
      <c r="P31" s="369">
        <v>19</v>
      </c>
      <c r="Q31" s="369">
        <v>61</v>
      </c>
      <c r="R31" s="369">
        <v>6</v>
      </c>
      <c r="S31" s="369">
        <v>8</v>
      </c>
      <c r="T31" s="369">
        <v>33</v>
      </c>
      <c r="U31" s="369">
        <v>49</v>
      </c>
      <c r="V31" s="369">
        <v>59</v>
      </c>
      <c r="W31" s="369">
        <v>108</v>
      </c>
      <c r="X31" s="369">
        <v>23</v>
      </c>
      <c r="Y31" s="369">
        <v>40</v>
      </c>
      <c r="Z31" s="369">
        <v>8</v>
      </c>
      <c r="AA31" s="369">
        <v>14</v>
      </c>
      <c r="AB31" s="369">
        <v>36</v>
      </c>
      <c r="AC31" s="369">
        <v>89</v>
      </c>
      <c r="AD31" s="369">
        <v>6</v>
      </c>
      <c r="AE31" s="369">
        <v>9</v>
      </c>
    </row>
    <row r="32" spans="1:31" s="369" customFormat="1" ht="32.25" customHeight="1" x14ac:dyDescent="0.25">
      <c r="A32" s="378" t="s">
        <v>23</v>
      </c>
      <c r="B32" s="378" t="s">
        <v>77</v>
      </c>
      <c r="C32" s="378" t="s">
        <v>81</v>
      </c>
      <c r="D32" s="369">
        <v>45</v>
      </c>
      <c r="E32" s="369">
        <v>97</v>
      </c>
      <c r="F32" s="369">
        <v>145</v>
      </c>
      <c r="G32" s="369">
        <v>370</v>
      </c>
      <c r="H32" s="369">
        <v>25</v>
      </c>
      <c r="I32" s="369">
        <v>41</v>
      </c>
      <c r="J32" s="369">
        <v>189</v>
      </c>
      <c r="K32" s="369">
        <v>229</v>
      </c>
      <c r="L32" s="369">
        <v>13</v>
      </c>
      <c r="M32" s="369">
        <v>33</v>
      </c>
      <c r="N32" s="369">
        <v>8</v>
      </c>
      <c r="O32" s="369">
        <v>15</v>
      </c>
      <c r="P32" s="369">
        <v>14</v>
      </c>
      <c r="Q32" s="369">
        <v>60</v>
      </c>
      <c r="R32" s="369">
        <v>10</v>
      </c>
      <c r="S32" s="369">
        <v>15</v>
      </c>
      <c r="T32" s="369">
        <v>23</v>
      </c>
      <c r="U32" s="369">
        <v>18</v>
      </c>
      <c r="V32" s="369">
        <v>56</v>
      </c>
      <c r="W32" s="369">
        <v>82</v>
      </c>
      <c r="X32" s="369">
        <v>6</v>
      </c>
      <c r="Y32" s="369">
        <v>19</v>
      </c>
      <c r="Z32" s="369">
        <v>4</v>
      </c>
      <c r="AA32" s="369">
        <v>11</v>
      </c>
      <c r="AB32" s="369">
        <v>38</v>
      </c>
      <c r="AC32" s="369">
        <v>65</v>
      </c>
      <c r="AD32" s="369">
        <v>2</v>
      </c>
      <c r="AE32" s="369">
        <v>9</v>
      </c>
    </row>
    <row r="33" spans="1:31" s="369" customFormat="1" ht="32.25" customHeight="1" x14ac:dyDescent="0.25">
      <c r="A33" s="378" t="s">
        <v>23</v>
      </c>
      <c r="B33" s="378" t="s">
        <v>77</v>
      </c>
      <c r="C33" s="378" t="s">
        <v>82</v>
      </c>
      <c r="D33" s="369">
        <v>48</v>
      </c>
      <c r="E33" s="369">
        <v>47</v>
      </c>
      <c r="F33" s="369">
        <v>221</v>
      </c>
      <c r="G33" s="369">
        <v>254</v>
      </c>
      <c r="H33" s="369">
        <v>66</v>
      </c>
      <c r="I33" s="369">
        <v>52</v>
      </c>
      <c r="J33" s="369">
        <v>576</v>
      </c>
      <c r="K33" s="369">
        <v>316</v>
      </c>
      <c r="L33" s="369">
        <v>13</v>
      </c>
      <c r="M33" s="369">
        <v>16</v>
      </c>
      <c r="N33" s="369">
        <v>6</v>
      </c>
      <c r="O33" s="369">
        <v>11</v>
      </c>
      <c r="P33" s="369">
        <v>22</v>
      </c>
      <c r="Q33" s="369">
        <v>27</v>
      </c>
      <c r="R33" s="369">
        <v>13</v>
      </c>
      <c r="S33" s="369">
        <v>8</v>
      </c>
      <c r="T33" s="369">
        <v>16</v>
      </c>
      <c r="U33" s="369">
        <v>18</v>
      </c>
      <c r="V33" s="369">
        <v>84</v>
      </c>
      <c r="W33" s="369">
        <v>72</v>
      </c>
      <c r="X33" s="369">
        <v>14</v>
      </c>
      <c r="Y33" s="369">
        <v>15</v>
      </c>
      <c r="Z33" s="369">
        <v>5</v>
      </c>
      <c r="AA33" s="369">
        <v>4</v>
      </c>
      <c r="AB33" s="369">
        <v>26</v>
      </c>
      <c r="AC33" s="369">
        <v>28</v>
      </c>
      <c r="AD33" s="369">
        <v>6</v>
      </c>
      <c r="AE33" s="369">
        <v>1</v>
      </c>
    </row>
    <row r="34" spans="1:31" s="369" customFormat="1" ht="32.25" customHeight="1" x14ac:dyDescent="0.25">
      <c r="A34" s="378" t="s">
        <v>23</v>
      </c>
      <c r="B34" s="378" t="s">
        <v>77</v>
      </c>
      <c r="C34" s="378" t="s">
        <v>83</v>
      </c>
      <c r="D34" s="369">
        <v>163</v>
      </c>
      <c r="E34" s="369">
        <v>51</v>
      </c>
      <c r="F34" s="369">
        <v>707</v>
      </c>
      <c r="G34" s="369">
        <v>214</v>
      </c>
      <c r="H34" s="369">
        <v>206</v>
      </c>
      <c r="I34" s="369">
        <v>34</v>
      </c>
      <c r="J34" s="369">
        <v>466</v>
      </c>
      <c r="K34" s="369">
        <v>90</v>
      </c>
      <c r="L34" s="369">
        <v>14</v>
      </c>
      <c r="M34" s="369">
        <v>9</v>
      </c>
      <c r="N34" s="369">
        <v>27</v>
      </c>
      <c r="O34" s="369">
        <v>14</v>
      </c>
      <c r="P34" s="369">
        <v>53</v>
      </c>
      <c r="Q34" s="369">
        <v>15</v>
      </c>
      <c r="R34" s="369">
        <v>31</v>
      </c>
      <c r="S34" s="369">
        <v>4</v>
      </c>
      <c r="T34" s="369">
        <v>107</v>
      </c>
      <c r="U34" s="369">
        <v>54</v>
      </c>
      <c r="V34" s="369">
        <v>157</v>
      </c>
      <c r="W34" s="369">
        <v>69</v>
      </c>
      <c r="X34" s="369">
        <v>73</v>
      </c>
      <c r="Y34" s="369">
        <v>47</v>
      </c>
      <c r="Z34" s="369">
        <v>12</v>
      </c>
      <c r="AA34" s="369">
        <v>4</v>
      </c>
      <c r="AB34" s="369">
        <v>89</v>
      </c>
      <c r="AC34" s="369">
        <v>25</v>
      </c>
      <c r="AD34" s="369">
        <v>15</v>
      </c>
      <c r="AE34" s="369">
        <v>4</v>
      </c>
    </row>
    <row r="35" spans="1:31" s="369" customFormat="1" ht="32.25" customHeight="1" x14ac:dyDescent="0.25">
      <c r="A35" s="378" t="s">
        <v>23</v>
      </c>
      <c r="B35" s="378" t="s">
        <v>84</v>
      </c>
      <c r="C35" s="378" t="s">
        <v>85</v>
      </c>
      <c r="D35" s="369">
        <v>110</v>
      </c>
      <c r="E35" s="369">
        <v>79</v>
      </c>
      <c r="F35" s="369">
        <v>606</v>
      </c>
      <c r="G35" s="369">
        <v>387</v>
      </c>
      <c r="H35" s="369">
        <v>153</v>
      </c>
      <c r="I35" s="369">
        <v>59</v>
      </c>
      <c r="J35" s="369">
        <v>771</v>
      </c>
      <c r="K35" s="369">
        <v>262</v>
      </c>
      <c r="L35" s="369">
        <v>22</v>
      </c>
      <c r="M35" s="369">
        <v>8</v>
      </c>
      <c r="N35" s="369">
        <v>14</v>
      </c>
      <c r="O35" s="369">
        <v>16</v>
      </c>
      <c r="P35" s="369">
        <v>34</v>
      </c>
      <c r="Q35" s="369">
        <v>34</v>
      </c>
      <c r="R35" s="369">
        <v>31</v>
      </c>
      <c r="S35" s="369">
        <v>16</v>
      </c>
      <c r="T35" s="369">
        <v>17</v>
      </c>
      <c r="U35" s="369">
        <v>26</v>
      </c>
      <c r="V35" s="369">
        <v>21</v>
      </c>
      <c r="W35" s="369">
        <v>32</v>
      </c>
      <c r="X35" s="369">
        <v>7</v>
      </c>
      <c r="Y35" s="369">
        <v>14</v>
      </c>
      <c r="Z35" s="369">
        <v>12</v>
      </c>
      <c r="AA35" s="369">
        <v>4</v>
      </c>
      <c r="AB35" s="369">
        <v>111</v>
      </c>
      <c r="AC35" s="369">
        <v>73</v>
      </c>
      <c r="AD35" s="369">
        <v>3</v>
      </c>
      <c r="AE35" s="369">
        <v>0</v>
      </c>
    </row>
    <row r="36" spans="1:31" s="369" customFormat="1" ht="32.25" customHeight="1" x14ac:dyDescent="0.25">
      <c r="A36" s="378" t="s">
        <v>23</v>
      </c>
      <c r="B36" s="378" t="s">
        <v>84</v>
      </c>
      <c r="C36" s="378" t="s">
        <v>86</v>
      </c>
      <c r="D36" s="369">
        <v>25</v>
      </c>
      <c r="E36" s="369">
        <v>117</v>
      </c>
      <c r="F36" s="369">
        <v>182</v>
      </c>
      <c r="G36" s="369">
        <v>585</v>
      </c>
      <c r="H36" s="369">
        <v>51</v>
      </c>
      <c r="I36" s="369">
        <v>155</v>
      </c>
      <c r="J36" s="369">
        <v>200</v>
      </c>
      <c r="K36" s="369">
        <v>182</v>
      </c>
      <c r="L36" s="369">
        <v>4</v>
      </c>
      <c r="M36" s="369">
        <v>18</v>
      </c>
      <c r="N36" s="369">
        <v>2</v>
      </c>
      <c r="O36" s="369">
        <v>10</v>
      </c>
      <c r="P36" s="369">
        <v>10</v>
      </c>
      <c r="Q36" s="369">
        <v>65</v>
      </c>
      <c r="R36" s="369">
        <v>9</v>
      </c>
      <c r="S36" s="369">
        <v>32</v>
      </c>
      <c r="T36" s="369">
        <v>21</v>
      </c>
      <c r="U36" s="369">
        <v>66</v>
      </c>
      <c r="V36" s="369">
        <v>61</v>
      </c>
      <c r="W36" s="369">
        <v>168</v>
      </c>
      <c r="X36" s="369">
        <v>5</v>
      </c>
      <c r="Y36" s="369">
        <v>38</v>
      </c>
      <c r="Z36" s="369">
        <v>1</v>
      </c>
      <c r="AA36" s="369">
        <v>0</v>
      </c>
      <c r="AB36" s="369">
        <v>35</v>
      </c>
      <c r="AC36" s="369">
        <v>54</v>
      </c>
      <c r="AD36" s="369">
        <v>0</v>
      </c>
      <c r="AE36" s="369">
        <v>1</v>
      </c>
    </row>
    <row r="37" spans="1:31" s="369" customFormat="1" ht="32.25" customHeight="1" x14ac:dyDescent="0.25">
      <c r="A37" s="378" t="s">
        <v>23</v>
      </c>
      <c r="B37" s="378" t="s">
        <v>84</v>
      </c>
      <c r="C37" s="378" t="s">
        <v>87</v>
      </c>
      <c r="D37" s="369">
        <v>138</v>
      </c>
      <c r="E37" s="369">
        <v>38</v>
      </c>
      <c r="F37" s="369">
        <v>671</v>
      </c>
      <c r="G37" s="369">
        <v>143</v>
      </c>
      <c r="H37" s="369">
        <v>112</v>
      </c>
      <c r="I37" s="369">
        <v>28</v>
      </c>
      <c r="J37" s="369">
        <v>742</v>
      </c>
      <c r="K37" s="369">
        <v>86</v>
      </c>
      <c r="L37" s="369">
        <v>17</v>
      </c>
      <c r="M37" s="369">
        <v>2</v>
      </c>
      <c r="N37" s="369">
        <v>14</v>
      </c>
      <c r="O37" s="369">
        <v>3</v>
      </c>
      <c r="P37" s="369">
        <v>64</v>
      </c>
      <c r="Q37" s="369">
        <v>17</v>
      </c>
      <c r="R37" s="369">
        <v>51</v>
      </c>
      <c r="S37" s="369">
        <v>4</v>
      </c>
      <c r="T37" s="369">
        <v>0</v>
      </c>
      <c r="U37" s="369">
        <v>0</v>
      </c>
      <c r="V37" s="369">
        <v>20</v>
      </c>
      <c r="W37" s="369">
        <v>10</v>
      </c>
      <c r="X37" s="369">
        <v>6</v>
      </c>
      <c r="Y37" s="369">
        <v>5</v>
      </c>
      <c r="Z37" s="369">
        <v>14</v>
      </c>
      <c r="AA37" s="369">
        <v>4</v>
      </c>
      <c r="AB37" s="369">
        <v>106</v>
      </c>
      <c r="AC37" s="369">
        <v>21</v>
      </c>
      <c r="AD37" s="369">
        <v>9</v>
      </c>
      <c r="AE37" s="369">
        <v>2</v>
      </c>
    </row>
    <row r="38" spans="1:31" s="369" customFormat="1" ht="32.25" customHeight="1" x14ac:dyDescent="0.25">
      <c r="A38" s="378" t="s">
        <v>23</v>
      </c>
      <c r="B38" s="378" t="s">
        <v>84</v>
      </c>
      <c r="C38" s="378" t="s">
        <v>88</v>
      </c>
      <c r="D38" s="369">
        <v>215</v>
      </c>
      <c r="E38" s="369">
        <v>57</v>
      </c>
      <c r="F38" s="379">
        <v>1108</v>
      </c>
      <c r="G38" s="369">
        <v>301</v>
      </c>
      <c r="H38" s="369">
        <v>235</v>
      </c>
      <c r="I38" s="369">
        <v>33</v>
      </c>
      <c r="J38" s="379">
        <v>1017</v>
      </c>
      <c r="K38" s="369">
        <v>163</v>
      </c>
      <c r="L38" s="369">
        <v>24</v>
      </c>
      <c r="M38" s="369">
        <v>11</v>
      </c>
      <c r="N38" s="369">
        <v>22</v>
      </c>
      <c r="O38" s="369">
        <v>3</v>
      </c>
      <c r="P38" s="369">
        <v>105</v>
      </c>
      <c r="Q38" s="369">
        <v>25</v>
      </c>
      <c r="R38" s="369">
        <v>69</v>
      </c>
      <c r="S38" s="369">
        <v>13</v>
      </c>
      <c r="T38" s="369">
        <v>14</v>
      </c>
      <c r="U38" s="369">
        <v>6</v>
      </c>
      <c r="V38" s="369">
        <v>14</v>
      </c>
      <c r="W38" s="369">
        <v>6</v>
      </c>
      <c r="X38" s="369">
        <v>0</v>
      </c>
      <c r="Y38" s="369">
        <v>0</v>
      </c>
      <c r="Z38" s="369">
        <v>15</v>
      </c>
      <c r="AA38" s="369">
        <v>3</v>
      </c>
      <c r="AB38" s="369">
        <v>118</v>
      </c>
      <c r="AC38" s="369">
        <v>17</v>
      </c>
      <c r="AD38" s="369">
        <v>13</v>
      </c>
      <c r="AE38" s="369">
        <v>2</v>
      </c>
    </row>
    <row r="39" spans="1:31" s="369" customFormat="1" ht="32.25" customHeight="1" x14ac:dyDescent="0.25">
      <c r="A39" s="378" t="s">
        <v>23</v>
      </c>
      <c r="B39" s="378" t="s">
        <v>84</v>
      </c>
      <c r="C39" s="378" t="s">
        <v>89</v>
      </c>
      <c r="D39" s="369">
        <v>76</v>
      </c>
      <c r="E39" s="369">
        <v>73</v>
      </c>
      <c r="F39" s="369">
        <v>324</v>
      </c>
      <c r="G39" s="369">
        <v>353</v>
      </c>
      <c r="H39" s="369">
        <v>35</v>
      </c>
      <c r="I39" s="369">
        <v>23</v>
      </c>
      <c r="J39" s="369">
        <v>356</v>
      </c>
      <c r="K39" s="369">
        <v>154</v>
      </c>
      <c r="L39" s="369">
        <v>6</v>
      </c>
      <c r="M39" s="369">
        <v>6</v>
      </c>
      <c r="N39" s="369">
        <v>6</v>
      </c>
      <c r="O39" s="369">
        <v>15</v>
      </c>
      <c r="P39" s="369">
        <v>19</v>
      </c>
      <c r="Q39" s="369">
        <v>39</v>
      </c>
      <c r="R39" s="369">
        <v>20</v>
      </c>
      <c r="S39" s="369">
        <v>10</v>
      </c>
      <c r="T39" s="369">
        <v>5</v>
      </c>
      <c r="U39" s="369">
        <v>7</v>
      </c>
      <c r="V39" s="369">
        <v>6</v>
      </c>
      <c r="W39" s="369">
        <v>16</v>
      </c>
      <c r="X39" s="369">
        <v>4</v>
      </c>
      <c r="Y39" s="369">
        <v>7</v>
      </c>
      <c r="Z39" s="369">
        <v>5</v>
      </c>
      <c r="AA39" s="369">
        <v>7</v>
      </c>
      <c r="AB39" s="369">
        <v>31</v>
      </c>
      <c r="AC39" s="369">
        <v>36</v>
      </c>
      <c r="AD39" s="369">
        <v>6</v>
      </c>
      <c r="AE39" s="369">
        <v>1</v>
      </c>
    </row>
    <row r="40" spans="1:31" s="369" customFormat="1" ht="32.25" customHeight="1" x14ac:dyDescent="0.25">
      <c r="A40" s="378" t="s">
        <v>23</v>
      </c>
      <c r="B40" s="378" t="s">
        <v>84</v>
      </c>
      <c r="C40" s="378" t="s">
        <v>90</v>
      </c>
      <c r="D40" s="369">
        <v>42</v>
      </c>
      <c r="E40" s="369">
        <v>26</v>
      </c>
      <c r="F40" s="369">
        <v>244</v>
      </c>
      <c r="G40" s="369">
        <v>164</v>
      </c>
      <c r="H40" s="369">
        <v>69</v>
      </c>
      <c r="I40" s="369">
        <v>45</v>
      </c>
      <c r="J40" s="369">
        <v>302</v>
      </c>
      <c r="K40" s="369">
        <v>97</v>
      </c>
      <c r="L40" s="369">
        <v>16</v>
      </c>
      <c r="M40" s="369">
        <v>16</v>
      </c>
      <c r="N40" s="369">
        <v>2</v>
      </c>
      <c r="O40" s="369">
        <v>11</v>
      </c>
      <c r="P40" s="369">
        <v>15</v>
      </c>
      <c r="Q40" s="369">
        <v>13</v>
      </c>
      <c r="R40" s="369">
        <v>14</v>
      </c>
      <c r="S40" s="369">
        <v>6</v>
      </c>
      <c r="T40" s="369">
        <v>3</v>
      </c>
      <c r="U40" s="369">
        <v>2</v>
      </c>
      <c r="V40" s="369">
        <v>6</v>
      </c>
      <c r="W40" s="369">
        <v>5</v>
      </c>
      <c r="X40" s="369">
        <v>0</v>
      </c>
      <c r="Y40" s="369">
        <v>1</v>
      </c>
      <c r="Z40" s="369">
        <v>2</v>
      </c>
      <c r="AA40" s="369">
        <v>2</v>
      </c>
      <c r="AB40" s="369">
        <v>40</v>
      </c>
      <c r="AC40" s="369">
        <v>23</v>
      </c>
      <c r="AD40" s="369">
        <v>2</v>
      </c>
      <c r="AE40" s="369">
        <v>1</v>
      </c>
    </row>
    <row r="41" spans="1:31" s="369" customFormat="1" ht="32.25" customHeight="1" x14ac:dyDescent="0.25">
      <c r="A41" s="378" t="s">
        <v>23</v>
      </c>
      <c r="B41" s="378" t="s">
        <v>84</v>
      </c>
      <c r="C41" s="378" t="s">
        <v>91</v>
      </c>
      <c r="D41" s="369">
        <v>52</v>
      </c>
      <c r="E41" s="369">
        <v>38</v>
      </c>
      <c r="F41" s="369">
        <v>264</v>
      </c>
      <c r="G41" s="369">
        <v>217</v>
      </c>
      <c r="H41" s="369">
        <v>56</v>
      </c>
      <c r="I41" s="369">
        <v>29</v>
      </c>
      <c r="J41" s="369">
        <v>118</v>
      </c>
      <c r="K41" s="369">
        <v>81</v>
      </c>
      <c r="L41" s="369">
        <v>19</v>
      </c>
      <c r="M41" s="369">
        <v>4</v>
      </c>
      <c r="N41" s="369">
        <v>5</v>
      </c>
      <c r="O41" s="369">
        <v>14</v>
      </c>
      <c r="P41" s="369">
        <v>20</v>
      </c>
      <c r="Q41" s="369">
        <v>21</v>
      </c>
      <c r="R41" s="369">
        <v>18</v>
      </c>
      <c r="S41" s="369">
        <v>8</v>
      </c>
      <c r="T41" s="369">
        <v>0</v>
      </c>
      <c r="U41" s="369">
        <v>0</v>
      </c>
      <c r="V41" s="369">
        <v>10</v>
      </c>
      <c r="W41" s="369">
        <v>13</v>
      </c>
      <c r="X41" s="369">
        <v>14</v>
      </c>
      <c r="Y41" s="369">
        <v>15</v>
      </c>
      <c r="Z41" s="369">
        <v>5</v>
      </c>
      <c r="AA41" s="369">
        <v>7</v>
      </c>
      <c r="AB41" s="369">
        <v>29</v>
      </c>
      <c r="AC41" s="369">
        <v>30</v>
      </c>
      <c r="AD41" s="369">
        <v>2</v>
      </c>
      <c r="AE41" s="369">
        <v>0</v>
      </c>
    </row>
    <row r="42" spans="1:31" s="369" customFormat="1" ht="32.25" customHeight="1" x14ac:dyDescent="0.25">
      <c r="A42" s="378" t="s">
        <v>23</v>
      </c>
      <c r="B42" s="378" t="s">
        <v>92</v>
      </c>
      <c r="C42" s="378" t="s">
        <v>93</v>
      </c>
      <c r="D42" s="369">
        <v>32</v>
      </c>
      <c r="E42" s="369">
        <v>93</v>
      </c>
      <c r="F42" s="369">
        <v>179</v>
      </c>
      <c r="G42" s="369">
        <v>411</v>
      </c>
      <c r="H42" s="369">
        <v>40</v>
      </c>
      <c r="I42" s="369">
        <v>73</v>
      </c>
      <c r="J42" s="369">
        <v>205</v>
      </c>
      <c r="K42" s="369">
        <v>220</v>
      </c>
      <c r="L42" s="369">
        <v>8</v>
      </c>
      <c r="M42" s="369">
        <v>7</v>
      </c>
      <c r="N42" s="369">
        <v>9</v>
      </c>
      <c r="O42" s="369">
        <v>20</v>
      </c>
      <c r="P42" s="369">
        <v>9</v>
      </c>
      <c r="Q42" s="369">
        <v>27</v>
      </c>
      <c r="R42" s="369">
        <v>9</v>
      </c>
      <c r="S42" s="369">
        <v>18</v>
      </c>
      <c r="T42" s="369">
        <v>9</v>
      </c>
      <c r="U42" s="369">
        <v>19</v>
      </c>
      <c r="V42" s="369">
        <v>11</v>
      </c>
      <c r="W42" s="369">
        <v>35</v>
      </c>
      <c r="X42" s="369">
        <v>3</v>
      </c>
      <c r="Y42" s="369">
        <v>2</v>
      </c>
      <c r="Z42" s="369">
        <v>1</v>
      </c>
      <c r="AA42" s="369">
        <v>0</v>
      </c>
      <c r="AB42" s="369">
        <v>14</v>
      </c>
      <c r="AC42" s="369">
        <v>26</v>
      </c>
      <c r="AD42" s="369">
        <v>0</v>
      </c>
      <c r="AE42" s="369">
        <v>0</v>
      </c>
    </row>
    <row r="43" spans="1:31" s="369" customFormat="1" ht="32.25" customHeight="1" x14ac:dyDescent="0.25">
      <c r="A43" s="378" t="s">
        <v>23</v>
      </c>
      <c r="B43" s="378" t="s">
        <v>92</v>
      </c>
      <c r="C43" s="378" t="s">
        <v>94</v>
      </c>
      <c r="D43" s="369">
        <v>23</v>
      </c>
      <c r="E43" s="369">
        <v>34</v>
      </c>
      <c r="F43" s="369">
        <v>140</v>
      </c>
      <c r="G43" s="369">
        <v>213</v>
      </c>
      <c r="H43" s="369">
        <v>29</v>
      </c>
      <c r="I43" s="369">
        <v>40</v>
      </c>
      <c r="J43" s="369">
        <v>179</v>
      </c>
      <c r="K43" s="369">
        <v>160</v>
      </c>
      <c r="L43" s="369">
        <v>2</v>
      </c>
      <c r="M43" s="369">
        <v>4</v>
      </c>
      <c r="N43" s="369">
        <v>6</v>
      </c>
      <c r="O43" s="369">
        <v>2</v>
      </c>
      <c r="P43" s="369">
        <v>3</v>
      </c>
      <c r="Q43" s="369">
        <v>13</v>
      </c>
      <c r="R43" s="369">
        <v>9</v>
      </c>
      <c r="S43" s="369">
        <v>8</v>
      </c>
      <c r="T43" s="369">
        <v>5</v>
      </c>
      <c r="U43" s="369">
        <v>3</v>
      </c>
      <c r="V43" s="369">
        <v>14</v>
      </c>
      <c r="W43" s="369">
        <v>3</v>
      </c>
      <c r="X43" s="369">
        <v>2</v>
      </c>
      <c r="Y43" s="369">
        <v>0</v>
      </c>
      <c r="Z43" s="369">
        <v>3</v>
      </c>
      <c r="AA43" s="369">
        <v>4</v>
      </c>
      <c r="AB43" s="369">
        <v>30</v>
      </c>
      <c r="AC43" s="369">
        <v>35</v>
      </c>
      <c r="AD43" s="369">
        <v>0</v>
      </c>
      <c r="AE43" s="369">
        <v>2</v>
      </c>
    </row>
    <row r="44" spans="1:31" s="369" customFormat="1" ht="32.25" customHeight="1" x14ac:dyDescent="0.25">
      <c r="A44" s="378" t="s">
        <v>23</v>
      </c>
      <c r="B44" s="378" t="s">
        <v>92</v>
      </c>
      <c r="C44" s="378" t="s">
        <v>95</v>
      </c>
      <c r="D44" s="369">
        <v>23</v>
      </c>
      <c r="E44" s="369">
        <v>67</v>
      </c>
      <c r="F44" s="369">
        <v>86</v>
      </c>
      <c r="G44" s="369">
        <v>336</v>
      </c>
      <c r="H44" s="369">
        <v>18</v>
      </c>
      <c r="I44" s="369">
        <v>104</v>
      </c>
      <c r="J44" s="369">
        <v>85</v>
      </c>
      <c r="K44" s="369">
        <v>304</v>
      </c>
      <c r="L44" s="369">
        <v>1</v>
      </c>
      <c r="M44" s="369">
        <v>9</v>
      </c>
      <c r="N44" s="369">
        <v>1</v>
      </c>
      <c r="O44" s="369">
        <v>3</v>
      </c>
      <c r="P44" s="369">
        <v>2</v>
      </c>
      <c r="Q44" s="369">
        <v>18</v>
      </c>
      <c r="R44" s="369">
        <v>3</v>
      </c>
      <c r="S44" s="369">
        <v>23</v>
      </c>
      <c r="T44" s="369">
        <v>2</v>
      </c>
      <c r="U44" s="369">
        <v>2</v>
      </c>
      <c r="V44" s="369">
        <v>2</v>
      </c>
      <c r="W44" s="369">
        <v>5</v>
      </c>
      <c r="X44" s="369">
        <v>2</v>
      </c>
      <c r="Y44" s="369">
        <v>4</v>
      </c>
      <c r="Z44" s="369">
        <v>2</v>
      </c>
      <c r="AA44" s="369">
        <v>3</v>
      </c>
      <c r="AB44" s="369">
        <v>9</v>
      </c>
      <c r="AC44" s="369">
        <v>17</v>
      </c>
      <c r="AD44" s="369">
        <v>2</v>
      </c>
      <c r="AE44" s="369">
        <v>0</v>
      </c>
    </row>
    <row r="45" spans="1:31" s="369" customFormat="1" ht="32.25" customHeight="1" x14ac:dyDescent="0.25">
      <c r="A45" s="378" t="s">
        <v>23</v>
      </c>
      <c r="B45" s="378" t="s">
        <v>92</v>
      </c>
      <c r="C45" s="378" t="s">
        <v>96</v>
      </c>
      <c r="D45" s="369">
        <v>41</v>
      </c>
      <c r="E45" s="369">
        <v>67</v>
      </c>
      <c r="F45" s="369">
        <v>164</v>
      </c>
      <c r="G45" s="369">
        <v>289</v>
      </c>
      <c r="H45" s="369">
        <v>43</v>
      </c>
      <c r="I45" s="369">
        <v>60</v>
      </c>
      <c r="J45" s="369">
        <v>139</v>
      </c>
      <c r="K45" s="369">
        <v>238</v>
      </c>
      <c r="L45" s="369">
        <v>4</v>
      </c>
      <c r="M45" s="369">
        <v>4</v>
      </c>
      <c r="N45" s="369">
        <v>3</v>
      </c>
      <c r="O45" s="369">
        <v>7</v>
      </c>
      <c r="P45" s="369">
        <v>6</v>
      </c>
      <c r="Q45" s="369">
        <v>16</v>
      </c>
      <c r="R45" s="369">
        <v>17</v>
      </c>
      <c r="S45" s="369">
        <v>15</v>
      </c>
      <c r="T45" s="369">
        <v>8</v>
      </c>
      <c r="U45" s="369">
        <v>5</v>
      </c>
      <c r="V45" s="369">
        <v>16</v>
      </c>
      <c r="W45" s="369">
        <v>10</v>
      </c>
      <c r="X45" s="369">
        <v>2</v>
      </c>
      <c r="Y45" s="369">
        <v>1</v>
      </c>
      <c r="Z45" s="369">
        <v>4</v>
      </c>
      <c r="AA45" s="369">
        <v>4</v>
      </c>
      <c r="AB45" s="369">
        <v>9</v>
      </c>
      <c r="AC45" s="369">
        <v>13</v>
      </c>
      <c r="AD45" s="369">
        <v>2</v>
      </c>
      <c r="AE45" s="369">
        <v>2</v>
      </c>
    </row>
    <row r="46" spans="1:31" s="369" customFormat="1" ht="32.25" customHeight="1" x14ac:dyDescent="0.25">
      <c r="A46" s="378" t="s">
        <v>23</v>
      </c>
      <c r="B46" s="378" t="s">
        <v>97</v>
      </c>
      <c r="C46" s="378" t="s">
        <v>98</v>
      </c>
      <c r="D46" s="369">
        <v>45</v>
      </c>
      <c r="E46" s="369">
        <v>269</v>
      </c>
      <c r="F46" s="369">
        <v>211</v>
      </c>
      <c r="G46" s="369">
        <v>931</v>
      </c>
      <c r="H46" s="369">
        <v>32</v>
      </c>
      <c r="I46" s="369">
        <v>66</v>
      </c>
      <c r="J46" s="369">
        <v>193</v>
      </c>
      <c r="K46" s="369">
        <v>375</v>
      </c>
      <c r="L46" s="369">
        <v>8</v>
      </c>
      <c r="M46" s="369">
        <v>18</v>
      </c>
      <c r="N46" s="369">
        <v>23</v>
      </c>
      <c r="O46" s="369">
        <v>190</v>
      </c>
      <c r="P46" s="369">
        <v>14</v>
      </c>
      <c r="Q46" s="369">
        <v>53</v>
      </c>
      <c r="R46" s="369">
        <v>2</v>
      </c>
      <c r="S46" s="369">
        <v>11</v>
      </c>
      <c r="T46" s="369">
        <v>2</v>
      </c>
      <c r="U46" s="369">
        <v>8</v>
      </c>
      <c r="V46" s="369">
        <v>13</v>
      </c>
      <c r="W46" s="369">
        <v>76</v>
      </c>
      <c r="X46" s="369">
        <v>3</v>
      </c>
      <c r="Y46" s="369">
        <v>40</v>
      </c>
      <c r="Z46" s="369">
        <v>2</v>
      </c>
      <c r="AA46" s="369">
        <v>5</v>
      </c>
      <c r="AB46" s="369">
        <v>18</v>
      </c>
      <c r="AC46" s="369">
        <v>52</v>
      </c>
      <c r="AD46" s="369">
        <v>1</v>
      </c>
      <c r="AE46" s="369">
        <v>7</v>
      </c>
    </row>
    <row r="47" spans="1:31" s="369" customFormat="1" ht="32.25" customHeight="1" x14ac:dyDescent="0.25">
      <c r="A47" s="378" t="s">
        <v>23</v>
      </c>
      <c r="B47" s="378" t="s">
        <v>97</v>
      </c>
      <c r="C47" s="378" t="s">
        <v>99</v>
      </c>
      <c r="D47" s="369">
        <v>13</v>
      </c>
      <c r="E47" s="369">
        <v>229</v>
      </c>
      <c r="F47" s="369">
        <v>39</v>
      </c>
      <c r="G47" s="369">
        <v>881</v>
      </c>
      <c r="H47" s="369">
        <v>11</v>
      </c>
      <c r="I47" s="369">
        <v>65</v>
      </c>
      <c r="J47" s="369">
        <v>59</v>
      </c>
      <c r="K47" s="369">
        <v>467</v>
      </c>
      <c r="L47" s="369">
        <v>1</v>
      </c>
      <c r="M47" s="369">
        <v>16</v>
      </c>
      <c r="N47" s="369">
        <v>4</v>
      </c>
      <c r="O47" s="369">
        <v>162</v>
      </c>
      <c r="P47" s="369">
        <v>7</v>
      </c>
      <c r="Q47" s="369">
        <v>107</v>
      </c>
      <c r="R47" s="369">
        <v>0</v>
      </c>
      <c r="S47" s="369">
        <v>12</v>
      </c>
      <c r="T47" s="369">
        <v>0</v>
      </c>
      <c r="U47" s="369">
        <v>0</v>
      </c>
      <c r="V47" s="369">
        <v>12</v>
      </c>
      <c r="W47" s="369">
        <v>62</v>
      </c>
      <c r="X47" s="369">
        <v>8</v>
      </c>
      <c r="Y47" s="369">
        <v>22</v>
      </c>
      <c r="Z47" s="369">
        <v>1</v>
      </c>
      <c r="AA47" s="369">
        <v>7</v>
      </c>
      <c r="AB47" s="369">
        <v>9</v>
      </c>
      <c r="AC47" s="369">
        <v>36</v>
      </c>
      <c r="AD47" s="369">
        <v>0</v>
      </c>
      <c r="AE47" s="369">
        <v>1</v>
      </c>
    </row>
    <row r="48" spans="1:31" s="369" customFormat="1" ht="32.25" customHeight="1" x14ac:dyDescent="0.25">
      <c r="A48" s="378" t="s">
        <v>23</v>
      </c>
      <c r="B48" s="378" t="s">
        <v>100</v>
      </c>
      <c r="C48" s="378" t="s">
        <v>101</v>
      </c>
      <c r="D48" s="369">
        <v>158</v>
      </c>
      <c r="E48" s="369">
        <v>236</v>
      </c>
      <c r="F48" s="369">
        <v>765</v>
      </c>
      <c r="G48" s="369">
        <v>999</v>
      </c>
      <c r="H48" s="369">
        <v>30</v>
      </c>
      <c r="I48" s="369">
        <v>28</v>
      </c>
      <c r="J48" s="369">
        <v>452</v>
      </c>
      <c r="K48" s="369">
        <v>341</v>
      </c>
      <c r="L48" s="369">
        <v>16</v>
      </c>
      <c r="M48" s="369">
        <v>13</v>
      </c>
      <c r="N48" s="369">
        <v>92</v>
      </c>
      <c r="O48" s="369">
        <v>160</v>
      </c>
      <c r="P48" s="369">
        <v>14</v>
      </c>
      <c r="Q48" s="369">
        <v>8</v>
      </c>
      <c r="R48" s="369">
        <v>16</v>
      </c>
      <c r="S48" s="369">
        <v>8</v>
      </c>
      <c r="T48" s="369">
        <v>339</v>
      </c>
      <c r="U48" s="369">
        <v>713</v>
      </c>
      <c r="V48" s="369">
        <v>642</v>
      </c>
      <c r="W48" s="379">
        <v>1253</v>
      </c>
      <c r="X48" s="369">
        <v>171</v>
      </c>
      <c r="Y48" s="369">
        <v>309</v>
      </c>
      <c r="Z48" s="369">
        <v>42</v>
      </c>
      <c r="AA48" s="369">
        <v>41</v>
      </c>
      <c r="AB48" s="369">
        <v>463</v>
      </c>
      <c r="AC48" s="369">
        <v>455</v>
      </c>
      <c r="AD48" s="369">
        <v>20</v>
      </c>
      <c r="AE48" s="369">
        <v>20</v>
      </c>
    </row>
    <row r="49" spans="1:31" s="369" customFormat="1" ht="32.25" customHeight="1" x14ac:dyDescent="0.25">
      <c r="A49" s="378" t="s">
        <v>23</v>
      </c>
      <c r="B49" s="378" t="s">
        <v>100</v>
      </c>
      <c r="C49" s="378" t="s">
        <v>102</v>
      </c>
      <c r="D49" s="369">
        <v>51</v>
      </c>
      <c r="E49" s="369">
        <v>119</v>
      </c>
      <c r="F49" s="369">
        <v>222</v>
      </c>
      <c r="G49" s="369">
        <v>402</v>
      </c>
      <c r="H49" s="369">
        <v>19</v>
      </c>
      <c r="I49" s="369">
        <v>33</v>
      </c>
      <c r="J49" s="369">
        <v>197</v>
      </c>
      <c r="K49" s="369">
        <v>173</v>
      </c>
      <c r="L49" s="369">
        <v>11</v>
      </c>
      <c r="M49" s="369">
        <v>29</v>
      </c>
      <c r="N49" s="369">
        <v>19</v>
      </c>
      <c r="O49" s="369">
        <v>27</v>
      </c>
      <c r="P49" s="369">
        <v>12</v>
      </c>
      <c r="Q49" s="369">
        <v>35</v>
      </c>
      <c r="R49" s="369">
        <v>9</v>
      </c>
      <c r="S49" s="369">
        <v>8</v>
      </c>
      <c r="T49" s="369">
        <v>5</v>
      </c>
      <c r="U49" s="369">
        <v>8</v>
      </c>
      <c r="V49" s="369">
        <v>15</v>
      </c>
      <c r="W49" s="369">
        <v>28</v>
      </c>
      <c r="X49" s="369">
        <v>3</v>
      </c>
      <c r="Y49" s="369">
        <v>1</v>
      </c>
      <c r="Z49" s="369">
        <v>9</v>
      </c>
      <c r="AA49" s="369">
        <v>3</v>
      </c>
      <c r="AB49" s="369">
        <v>29</v>
      </c>
      <c r="AC49" s="369">
        <v>30</v>
      </c>
      <c r="AD49" s="369">
        <v>2</v>
      </c>
      <c r="AE49" s="369">
        <v>2</v>
      </c>
    </row>
    <row r="50" spans="1:31" s="369" customFormat="1" ht="32.25" customHeight="1" x14ac:dyDescent="0.25">
      <c r="A50" s="378" t="s">
        <v>23</v>
      </c>
      <c r="B50" s="378" t="s">
        <v>100</v>
      </c>
      <c r="C50" s="378" t="s">
        <v>103</v>
      </c>
      <c r="D50" s="369">
        <v>41</v>
      </c>
      <c r="E50" s="369">
        <v>75</v>
      </c>
      <c r="F50" s="369">
        <v>174</v>
      </c>
      <c r="G50" s="369">
        <v>338</v>
      </c>
      <c r="H50" s="369">
        <v>21</v>
      </c>
      <c r="I50" s="369">
        <v>18</v>
      </c>
      <c r="J50" s="369">
        <v>88</v>
      </c>
      <c r="K50" s="369">
        <v>68</v>
      </c>
      <c r="L50" s="369">
        <v>5</v>
      </c>
      <c r="M50" s="369">
        <v>14</v>
      </c>
      <c r="N50" s="369">
        <v>0</v>
      </c>
      <c r="O50" s="369">
        <v>0</v>
      </c>
      <c r="P50" s="369">
        <v>32</v>
      </c>
      <c r="Q50" s="369">
        <v>48</v>
      </c>
      <c r="R50" s="369">
        <v>8</v>
      </c>
      <c r="S50" s="369">
        <v>10</v>
      </c>
      <c r="T50" s="369">
        <v>11</v>
      </c>
      <c r="U50" s="369">
        <v>23</v>
      </c>
      <c r="V50" s="369">
        <v>72</v>
      </c>
      <c r="W50" s="369">
        <v>154</v>
      </c>
      <c r="X50" s="369">
        <v>9</v>
      </c>
      <c r="Y50" s="369">
        <v>9</v>
      </c>
      <c r="Z50" s="369">
        <v>7</v>
      </c>
      <c r="AA50" s="369">
        <v>3</v>
      </c>
      <c r="AB50" s="369">
        <v>67</v>
      </c>
      <c r="AC50" s="369">
        <v>41</v>
      </c>
      <c r="AD50" s="369">
        <v>0</v>
      </c>
      <c r="AE50" s="369">
        <v>0</v>
      </c>
    </row>
    <row r="51" spans="1:31" s="369" customFormat="1" ht="32.25" customHeight="1" x14ac:dyDescent="0.25">
      <c r="A51" s="378" t="s">
        <v>23</v>
      </c>
      <c r="B51" s="378" t="s">
        <v>100</v>
      </c>
      <c r="C51" s="378" t="s">
        <v>104</v>
      </c>
      <c r="D51" s="369">
        <v>34</v>
      </c>
      <c r="E51" s="369">
        <v>103</v>
      </c>
      <c r="F51" s="369">
        <v>189</v>
      </c>
      <c r="G51" s="369">
        <v>391</v>
      </c>
      <c r="H51" s="369">
        <v>37</v>
      </c>
      <c r="I51" s="369">
        <v>60</v>
      </c>
      <c r="J51" s="369">
        <v>145</v>
      </c>
      <c r="K51" s="369">
        <v>149</v>
      </c>
      <c r="L51" s="369">
        <v>16</v>
      </c>
      <c r="M51" s="369">
        <v>13</v>
      </c>
      <c r="N51" s="369">
        <v>18</v>
      </c>
      <c r="O51" s="369">
        <v>29</v>
      </c>
      <c r="P51" s="369">
        <v>25</v>
      </c>
      <c r="Q51" s="369">
        <v>77</v>
      </c>
      <c r="R51" s="369">
        <v>7</v>
      </c>
      <c r="S51" s="369">
        <v>7</v>
      </c>
      <c r="T51" s="369">
        <v>6</v>
      </c>
      <c r="U51" s="369">
        <v>36</v>
      </c>
      <c r="V51" s="369">
        <v>19</v>
      </c>
      <c r="W51" s="369">
        <v>70</v>
      </c>
      <c r="X51" s="369">
        <v>5</v>
      </c>
      <c r="Y51" s="369">
        <v>9</v>
      </c>
      <c r="Z51" s="369">
        <v>3</v>
      </c>
      <c r="AA51" s="369">
        <v>6</v>
      </c>
      <c r="AB51" s="369">
        <v>16</v>
      </c>
      <c r="AC51" s="369">
        <v>29</v>
      </c>
      <c r="AD51" s="369">
        <v>2</v>
      </c>
      <c r="AE51" s="369">
        <v>3</v>
      </c>
    </row>
    <row r="52" spans="1:31" s="369" customFormat="1" ht="32.25" customHeight="1" x14ac:dyDescent="0.25">
      <c r="A52" s="378" t="s">
        <v>23</v>
      </c>
      <c r="B52" s="378" t="s">
        <v>105</v>
      </c>
      <c r="C52" s="378" t="s">
        <v>106</v>
      </c>
      <c r="D52" s="369">
        <v>112</v>
      </c>
      <c r="E52" s="369">
        <v>133</v>
      </c>
      <c r="F52" s="369">
        <v>621</v>
      </c>
      <c r="G52" s="369">
        <v>754</v>
      </c>
      <c r="H52" s="369">
        <v>105</v>
      </c>
      <c r="I52" s="369">
        <v>76</v>
      </c>
      <c r="J52" s="379">
        <v>1054</v>
      </c>
      <c r="K52" s="369">
        <v>484</v>
      </c>
      <c r="L52" s="369">
        <v>29</v>
      </c>
      <c r="M52" s="369">
        <v>26</v>
      </c>
      <c r="N52" s="369">
        <v>38</v>
      </c>
      <c r="O52" s="369">
        <v>71</v>
      </c>
      <c r="P52" s="369">
        <v>53</v>
      </c>
      <c r="Q52" s="369">
        <v>48</v>
      </c>
      <c r="R52" s="369">
        <v>45</v>
      </c>
      <c r="S52" s="369">
        <v>15</v>
      </c>
      <c r="T52" s="369">
        <v>21</v>
      </c>
      <c r="U52" s="369">
        <v>47</v>
      </c>
      <c r="V52" s="369">
        <v>62</v>
      </c>
      <c r="W52" s="369">
        <v>91</v>
      </c>
      <c r="X52" s="369">
        <v>25</v>
      </c>
      <c r="Y52" s="369">
        <v>39</v>
      </c>
      <c r="Z52" s="369">
        <v>7</v>
      </c>
      <c r="AA52" s="369">
        <v>15</v>
      </c>
      <c r="AB52" s="369">
        <v>64</v>
      </c>
      <c r="AC52" s="369">
        <v>78</v>
      </c>
      <c r="AD52" s="369">
        <v>3</v>
      </c>
      <c r="AE52" s="369">
        <v>8</v>
      </c>
    </row>
    <row r="53" spans="1:31" s="369" customFormat="1" ht="32.25" customHeight="1" x14ac:dyDescent="0.25">
      <c r="A53" s="378" t="s">
        <v>23</v>
      </c>
      <c r="B53" s="378" t="s">
        <v>105</v>
      </c>
      <c r="C53" s="378" t="s">
        <v>107</v>
      </c>
      <c r="D53" s="369">
        <v>23</v>
      </c>
      <c r="E53" s="369">
        <v>25</v>
      </c>
      <c r="F53" s="369">
        <v>214</v>
      </c>
      <c r="G53" s="369">
        <v>336</v>
      </c>
      <c r="H53" s="369">
        <v>81</v>
      </c>
      <c r="I53" s="369">
        <v>57</v>
      </c>
      <c r="J53" s="369">
        <v>423</v>
      </c>
      <c r="K53" s="369">
        <v>243</v>
      </c>
      <c r="L53" s="369">
        <v>20</v>
      </c>
      <c r="M53" s="369">
        <v>17</v>
      </c>
      <c r="N53" s="369">
        <v>8</v>
      </c>
      <c r="O53" s="369">
        <v>9</v>
      </c>
      <c r="P53" s="369">
        <v>19</v>
      </c>
      <c r="Q53" s="369">
        <v>27</v>
      </c>
      <c r="R53" s="369">
        <v>26</v>
      </c>
      <c r="S53" s="369">
        <v>16</v>
      </c>
      <c r="T53" s="369">
        <v>8</v>
      </c>
      <c r="U53" s="369">
        <v>16</v>
      </c>
      <c r="V53" s="369">
        <v>25</v>
      </c>
      <c r="W53" s="369">
        <v>39</v>
      </c>
      <c r="X53" s="369">
        <v>14</v>
      </c>
      <c r="Y53" s="369">
        <v>23</v>
      </c>
      <c r="Z53" s="369">
        <v>11</v>
      </c>
      <c r="AA53" s="369">
        <v>8</v>
      </c>
      <c r="AB53" s="369">
        <v>52</v>
      </c>
      <c r="AC53" s="369">
        <v>58</v>
      </c>
      <c r="AD53" s="369">
        <v>3</v>
      </c>
      <c r="AE53" s="369">
        <v>8</v>
      </c>
    </row>
    <row r="54" spans="1:31" s="369" customFormat="1" ht="32.25" customHeight="1" x14ac:dyDescent="0.25">
      <c r="A54" s="378" t="s">
        <v>23</v>
      </c>
      <c r="B54" s="378" t="s">
        <v>108</v>
      </c>
      <c r="C54" s="378" t="s">
        <v>109</v>
      </c>
      <c r="D54" s="369">
        <v>101</v>
      </c>
      <c r="E54" s="369">
        <v>125</v>
      </c>
      <c r="F54" s="369">
        <v>533</v>
      </c>
      <c r="G54" s="369">
        <v>446</v>
      </c>
      <c r="H54" s="369">
        <v>91</v>
      </c>
      <c r="I54" s="369">
        <v>36</v>
      </c>
      <c r="J54" s="369">
        <v>890</v>
      </c>
      <c r="K54" s="369">
        <v>390</v>
      </c>
      <c r="L54" s="369">
        <v>11</v>
      </c>
      <c r="M54" s="369">
        <v>10</v>
      </c>
      <c r="N54" s="369">
        <v>48</v>
      </c>
      <c r="O54" s="369">
        <v>72</v>
      </c>
      <c r="P54" s="369">
        <v>57</v>
      </c>
      <c r="Q54" s="369">
        <v>34</v>
      </c>
      <c r="R54" s="369">
        <v>25</v>
      </c>
      <c r="S54" s="369">
        <v>12</v>
      </c>
      <c r="T54" s="369">
        <v>62</v>
      </c>
      <c r="U54" s="369">
        <v>78</v>
      </c>
      <c r="V54" s="369">
        <v>141</v>
      </c>
      <c r="W54" s="369">
        <v>136</v>
      </c>
      <c r="X54" s="369">
        <v>62</v>
      </c>
      <c r="Y54" s="369">
        <v>76</v>
      </c>
      <c r="Z54" s="369">
        <v>7</v>
      </c>
      <c r="AA54" s="369">
        <v>5</v>
      </c>
      <c r="AB54" s="369">
        <v>41</v>
      </c>
      <c r="AC54" s="369">
        <v>25</v>
      </c>
      <c r="AD54" s="369">
        <v>4</v>
      </c>
      <c r="AE54" s="369">
        <v>3</v>
      </c>
    </row>
    <row r="55" spans="1:31" s="369" customFormat="1" ht="32.25" customHeight="1" x14ac:dyDescent="0.25">
      <c r="A55" s="378" t="s">
        <v>23</v>
      </c>
      <c r="B55" s="378" t="s">
        <v>108</v>
      </c>
      <c r="C55" s="378" t="s">
        <v>110</v>
      </c>
      <c r="D55" s="369">
        <v>87</v>
      </c>
      <c r="E55" s="369">
        <v>53</v>
      </c>
      <c r="F55" s="369">
        <v>268</v>
      </c>
      <c r="G55" s="369">
        <v>172</v>
      </c>
      <c r="H55" s="369">
        <v>42</v>
      </c>
      <c r="I55" s="369">
        <v>14</v>
      </c>
      <c r="J55" s="369">
        <v>297</v>
      </c>
      <c r="K55" s="369">
        <v>92</v>
      </c>
      <c r="L55" s="369">
        <v>31</v>
      </c>
      <c r="M55" s="369">
        <v>25</v>
      </c>
      <c r="N55" s="369">
        <v>24</v>
      </c>
      <c r="O55" s="369">
        <v>16</v>
      </c>
      <c r="P55" s="369">
        <v>20</v>
      </c>
      <c r="Q55" s="369">
        <v>20</v>
      </c>
      <c r="R55" s="369">
        <v>12</v>
      </c>
      <c r="S55" s="369">
        <v>4</v>
      </c>
      <c r="T55" s="369">
        <v>34</v>
      </c>
      <c r="U55" s="369">
        <v>11</v>
      </c>
      <c r="V55" s="369">
        <v>62</v>
      </c>
      <c r="W55" s="369">
        <v>23</v>
      </c>
      <c r="X55" s="369">
        <v>16</v>
      </c>
      <c r="Y55" s="369">
        <v>9</v>
      </c>
      <c r="Z55" s="369">
        <v>2</v>
      </c>
      <c r="AA55" s="369">
        <v>4</v>
      </c>
      <c r="AB55" s="369">
        <v>18</v>
      </c>
      <c r="AC55" s="369">
        <v>28</v>
      </c>
      <c r="AD55" s="369">
        <v>0</v>
      </c>
      <c r="AE55" s="369">
        <v>2</v>
      </c>
    </row>
    <row r="56" spans="1:31" s="369" customFormat="1" ht="32.25" customHeight="1" x14ac:dyDescent="0.25">
      <c r="A56" s="386" t="s">
        <v>24</v>
      </c>
      <c r="B56" s="378" t="s">
        <v>134</v>
      </c>
      <c r="C56" s="378" t="s">
        <v>809</v>
      </c>
      <c r="D56" s="369">
        <v>97</v>
      </c>
      <c r="E56" s="369">
        <v>120</v>
      </c>
      <c r="F56" s="369">
        <v>456</v>
      </c>
      <c r="G56" s="369">
        <v>528</v>
      </c>
      <c r="H56" s="369">
        <v>82</v>
      </c>
      <c r="I56" s="369">
        <v>67</v>
      </c>
      <c r="J56" s="369">
        <v>652</v>
      </c>
      <c r="K56" s="369">
        <v>310</v>
      </c>
      <c r="L56" s="369">
        <v>14</v>
      </c>
      <c r="M56" s="369">
        <v>18</v>
      </c>
      <c r="N56" s="369">
        <v>1</v>
      </c>
      <c r="O56" s="369">
        <v>3</v>
      </c>
      <c r="P56" s="369">
        <v>43</v>
      </c>
      <c r="Q56" s="369">
        <v>55</v>
      </c>
      <c r="R56" s="369">
        <v>47</v>
      </c>
      <c r="S56" s="369">
        <v>30</v>
      </c>
      <c r="T56" s="369">
        <v>23</v>
      </c>
      <c r="U56" s="369">
        <v>36</v>
      </c>
      <c r="V56" s="369">
        <v>104</v>
      </c>
      <c r="W56" s="369">
        <v>112</v>
      </c>
      <c r="X56" s="369">
        <v>27</v>
      </c>
      <c r="Y56" s="369">
        <v>18</v>
      </c>
      <c r="Z56" s="369">
        <v>8</v>
      </c>
      <c r="AA56" s="369">
        <v>9</v>
      </c>
      <c r="AB56" s="369">
        <v>57</v>
      </c>
      <c r="AC56" s="369">
        <v>97</v>
      </c>
      <c r="AD56" s="369">
        <v>3</v>
      </c>
      <c r="AE56" s="369">
        <v>1</v>
      </c>
    </row>
    <row r="57" spans="1:31" s="369" customFormat="1" ht="32.25" customHeight="1" x14ac:dyDescent="0.25">
      <c r="A57" s="386" t="s">
        <v>24</v>
      </c>
      <c r="B57" s="378" t="s">
        <v>134</v>
      </c>
      <c r="C57" s="378" t="s">
        <v>810</v>
      </c>
      <c r="D57" s="369">
        <v>17</v>
      </c>
      <c r="E57" s="369">
        <v>18</v>
      </c>
      <c r="F57" s="369">
        <v>119</v>
      </c>
      <c r="G57" s="369">
        <v>175</v>
      </c>
      <c r="H57" s="369" t="s">
        <v>137</v>
      </c>
      <c r="I57" s="369" t="s">
        <v>137</v>
      </c>
      <c r="J57" s="369" t="s">
        <v>137</v>
      </c>
      <c r="K57" s="369" t="s">
        <v>137</v>
      </c>
      <c r="L57" s="369">
        <v>2</v>
      </c>
      <c r="M57" s="369">
        <v>1</v>
      </c>
      <c r="N57" s="369" t="s">
        <v>137</v>
      </c>
      <c r="O57" s="369" t="s">
        <v>137</v>
      </c>
      <c r="P57" s="369" t="s">
        <v>137</v>
      </c>
      <c r="Q57" s="369" t="s">
        <v>137</v>
      </c>
      <c r="R57" s="369" t="s">
        <v>137</v>
      </c>
      <c r="S57" s="369" t="s">
        <v>137</v>
      </c>
      <c r="T57" s="369">
        <v>0</v>
      </c>
      <c r="U57" s="369">
        <v>0</v>
      </c>
      <c r="V57" s="369">
        <v>0</v>
      </c>
      <c r="W57" s="369">
        <v>0</v>
      </c>
      <c r="X57" s="369">
        <v>0</v>
      </c>
      <c r="Y57" s="369">
        <v>0</v>
      </c>
      <c r="Z57" s="369">
        <v>1</v>
      </c>
      <c r="AA57" s="369">
        <v>2</v>
      </c>
      <c r="AB57" s="369">
        <v>2</v>
      </c>
      <c r="AC57" s="369">
        <v>3</v>
      </c>
      <c r="AD57" s="369">
        <v>0</v>
      </c>
      <c r="AE57" s="369">
        <v>0</v>
      </c>
    </row>
    <row r="58" spans="1:31" s="369" customFormat="1" ht="32.25" customHeight="1" x14ac:dyDescent="0.25">
      <c r="A58" s="386" t="s">
        <v>24</v>
      </c>
      <c r="B58" s="378" t="s">
        <v>134</v>
      </c>
      <c r="C58" s="378" t="s">
        <v>811</v>
      </c>
      <c r="D58" s="369">
        <v>0</v>
      </c>
      <c r="E58" s="369">
        <v>0</v>
      </c>
      <c r="F58" s="369">
        <v>37</v>
      </c>
      <c r="G58" s="369">
        <v>57</v>
      </c>
      <c r="H58" s="369">
        <v>69</v>
      </c>
      <c r="I58" s="369">
        <v>88</v>
      </c>
      <c r="J58" s="369">
        <v>218</v>
      </c>
      <c r="K58" s="369">
        <v>111</v>
      </c>
      <c r="L58" s="369">
        <v>1</v>
      </c>
      <c r="M58" s="369">
        <v>0</v>
      </c>
      <c r="N58" s="369">
        <v>0</v>
      </c>
      <c r="O58" s="369">
        <v>0</v>
      </c>
      <c r="P58" s="369">
        <v>4</v>
      </c>
      <c r="Q58" s="369">
        <v>1</v>
      </c>
      <c r="R58" s="369">
        <v>11</v>
      </c>
      <c r="S58" s="369">
        <v>7</v>
      </c>
      <c r="T58" s="369" t="s">
        <v>137</v>
      </c>
      <c r="U58" s="369" t="s">
        <v>137</v>
      </c>
      <c r="V58" s="369" t="s">
        <v>137</v>
      </c>
      <c r="W58" s="369" t="s">
        <v>137</v>
      </c>
      <c r="X58" s="369" t="s">
        <v>137</v>
      </c>
      <c r="Y58" s="369" t="s">
        <v>137</v>
      </c>
      <c r="Z58" s="369" t="s">
        <v>137</v>
      </c>
      <c r="AA58" s="369" t="s">
        <v>137</v>
      </c>
      <c r="AB58" s="369" t="s">
        <v>137</v>
      </c>
      <c r="AC58" s="369" t="s">
        <v>137</v>
      </c>
      <c r="AD58" s="369" t="s">
        <v>137</v>
      </c>
      <c r="AE58" s="369" t="s">
        <v>137</v>
      </c>
    </row>
    <row r="59" spans="1:31" s="369" customFormat="1" ht="32.25" customHeight="1" x14ac:dyDescent="0.25">
      <c r="A59" s="386" t="s">
        <v>24</v>
      </c>
      <c r="B59" s="378" t="s">
        <v>139</v>
      </c>
      <c r="C59" s="378" t="s">
        <v>812</v>
      </c>
      <c r="D59" s="369">
        <v>32</v>
      </c>
      <c r="E59" s="369">
        <v>37</v>
      </c>
      <c r="F59" s="369">
        <v>235</v>
      </c>
      <c r="G59" s="369">
        <v>345</v>
      </c>
      <c r="H59" s="369">
        <v>77</v>
      </c>
      <c r="I59" s="369">
        <v>59</v>
      </c>
      <c r="J59" s="369">
        <v>259</v>
      </c>
      <c r="K59" s="369">
        <v>154</v>
      </c>
      <c r="L59" s="369">
        <v>2</v>
      </c>
      <c r="M59" s="369">
        <v>16</v>
      </c>
      <c r="N59" s="369">
        <v>1</v>
      </c>
      <c r="O59" s="369">
        <v>0</v>
      </c>
      <c r="P59" s="369">
        <v>19</v>
      </c>
      <c r="Q59" s="369">
        <v>21</v>
      </c>
      <c r="R59" s="369">
        <v>11</v>
      </c>
      <c r="S59" s="369">
        <v>10</v>
      </c>
      <c r="T59" s="369">
        <v>1</v>
      </c>
      <c r="U59" s="369">
        <v>8</v>
      </c>
      <c r="V59" s="369">
        <v>7</v>
      </c>
      <c r="W59" s="369">
        <v>17</v>
      </c>
      <c r="X59" s="369">
        <v>3</v>
      </c>
      <c r="Y59" s="369">
        <v>3</v>
      </c>
      <c r="Z59" s="369">
        <v>3</v>
      </c>
      <c r="AA59" s="369">
        <v>0</v>
      </c>
      <c r="AB59" s="369">
        <v>17</v>
      </c>
      <c r="AC59" s="369">
        <v>14</v>
      </c>
      <c r="AD59" s="369">
        <v>0</v>
      </c>
      <c r="AE59" s="369">
        <v>1</v>
      </c>
    </row>
    <row r="60" spans="1:31" s="369" customFormat="1" ht="32.25" customHeight="1" x14ac:dyDescent="0.25">
      <c r="A60" s="386" t="s">
        <v>24</v>
      </c>
      <c r="B60" s="378" t="s">
        <v>139</v>
      </c>
      <c r="C60" s="378" t="s">
        <v>813</v>
      </c>
      <c r="D60" s="369" t="s">
        <v>137</v>
      </c>
      <c r="E60" s="369" t="s">
        <v>137</v>
      </c>
      <c r="F60" s="369" t="s">
        <v>137</v>
      </c>
      <c r="G60" s="369" t="s">
        <v>137</v>
      </c>
      <c r="H60" s="369" t="s">
        <v>137</v>
      </c>
      <c r="I60" s="369" t="s">
        <v>137</v>
      </c>
      <c r="J60" s="369" t="s">
        <v>137</v>
      </c>
      <c r="K60" s="369" t="s">
        <v>137</v>
      </c>
      <c r="L60" s="369" t="s">
        <v>137</v>
      </c>
      <c r="M60" s="369" t="s">
        <v>137</v>
      </c>
      <c r="N60" s="369" t="s">
        <v>137</v>
      </c>
      <c r="O60" s="369" t="s">
        <v>137</v>
      </c>
      <c r="P60" s="369" t="s">
        <v>137</v>
      </c>
      <c r="Q60" s="369" t="s">
        <v>137</v>
      </c>
      <c r="R60" s="369" t="s">
        <v>137</v>
      </c>
      <c r="S60" s="369" t="s">
        <v>137</v>
      </c>
      <c r="T60" s="369" t="s">
        <v>137</v>
      </c>
      <c r="U60" s="369" t="s">
        <v>137</v>
      </c>
      <c r="V60" s="369" t="s">
        <v>137</v>
      </c>
      <c r="W60" s="369" t="s">
        <v>137</v>
      </c>
      <c r="X60" s="369" t="s">
        <v>137</v>
      </c>
      <c r="Y60" s="369" t="s">
        <v>137</v>
      </c>
      <c r="Z60" s="369" t="s">
        <v>137</v>
      </c>
      <c r="AA60" s="369" t="s">
        <v>137</v>
      </c>
      <c r="AB60" s="369" t="s">
        <v>137</v>
      </c>
      <c r="AC60" s="369" t="s">
        <v>137</v>
      </c>
      <c r="AD60" s="369" t="s">
        <v>137</v>
      </c>
      <c r="AE60" s="369" t="s">
        <v>137</v>
      </c>
    </row>
    <row r="61" spans="1:31" s="369" customFormat="1" ht="32.25" customHeight="1" x14ac:dyDescent="0.25">
      <c r="A61" s="386" t="s">
        <v>24</v>
      </c>
      <c r="B61" s="378" t="s">
        <v>142</v>
      </c>
      <c r="C61" s="378" t="s">
        <v>814</v>
      </c>
      <c r="D61" s="369">
        <v>27</v>
      </c>
      <c r="E61" s="369">
        <v>18</v>
      </c>
      <c r="F61" s="369">
        <v>233</v>
      </c>
      <c r="G61" s="369">
        <v>262</v>
      </c>
      <c r="H61" s="369">
        <v>68</v>
      </c>
      <c r="I61" s="369">
        <v>47</v>
      </c>
      <c r="J61" s="369">
        <v>413</v>
      </c>
      <c r="K61" s="369">
        <v>167</v>
      </c>
      <c r="L61" s="369">
        <v>18</v>
      </c>
      <c r="M61" s="369">
        <v>7</v>
      </c>
      <c r="N61" s="369">
        <v>0</v>
      </c>
      <c r="O61" s="369">
        <v>3</v>
      </c>
      <c r="P61" s="369">
        <v>18</v>
      </c>
      <c r="Q61" s="369">
        <v>38</v>
      </c>
      <c r="R61" s="369">
        <v>32</v>
      </c>
      <c r="S61" s="369">
        <v>15</v>
      </c>
      <c r="T61" s="369">
        <v>10</v>
      </c>
      <c r="U61" s="369">
        <v>10</v>
      </c>
      <c r="V61" s="369">
        <v>39</v>
      </c>
      <c r="W61" s="369">
        <v>36</v>
      </c>
      <c r="X61" s="369">
        <v>4</v>
      </c>
      <c r="Y61" s="369">
        <v>2</v>
      </c>
      <c r="Z61" s="369">
        <v>6</v>
      </c>
      <c r="AA61" s="369">
        <v>1</v>
      </c>
      <c r="AB61" s="369">
        <v>80</v>
      </c>
      <c r="AC61" s="369">
        <v>49</v>
      </c>
      <c r="AD61" s="369">
        <v>4</v>
      </c>
      <c r="AE61" s="369">
        <v>0</v>
      </c>
    </row>
    <row r="62" spans="1:31" s="369" customFormat="1" ht="32.25" customHeight="1" x14ac:dyDescent="0.25">
      <c r="A62" s="386" t="s">
        <v>24</v>
      </c>
      <c r="B62" s="378" t="s">
        <v>142</v>
      </c>
      <c r="C62" s="378" t="s">
        <v>815</v>
      </c>
      <c r="D62" s="369" t="s">
        <v>137</v>
      </c>
      <c r="E62" s="369" t="s">
        <v>137</v>
      </c>
      <c r="F62" s="369" t="s">
        <v>137</v>
      </c>
      <c r="G62" s="369" t="s">
        <v>137</v>
      </c>
      <c r="H62" s="369" t="s">
        <v>137</v>
      </c>
      <c r="I62" s="369" t="s">
        <v>137</v>
      </c>
      <c r="J62" s="369" t="s">
        <v>137</v>
      </c>
      <c r="K62" s="369" t="s">
        <v>137</v>
      </c>
      <c r="L62" s="369" t="s">
        <v>137</v>
      </c>
      <c r="M62" s="369" t="s">
        <v>137</v>
      </c>
      <c r="N62" s="369" t="s">
        <v>137</v>
      </c>
      <c r="O62" s="369" t="s">
        <v>137</v>
      </c>
      <c r="P62" s="369" t="s">
        <v>137</v>
      </c>
      <c r="Q62" s="369" t="s">
        <v>137</v>
      </c>
      <c r="R62" s="369" t="s">
        <v>137</v>
      </c>
      <c r="S62" s="369" t="s">
        <v>137</v>
      </c>
      <c r="T62" s="369" t="s">
        <v>137</v>
      </c>
      <c r="U62" s="369" t="s">
        <v>137</v>
      </c>
      <c r="V62" s="369" t="s">
        <v>137</v>
      </c>
      <c r="W62" s="369" t="s">
        <v>137</v>
      </c>
      <c r="X62" s="369" t="s">
        <v>137</v>
      </c>
      <c r="Y62" s="369" t="s">
        <v>137</v>
      </c>
      <c r="Z62" s="369" t="s">
        <v>137</v>
      </c>
      <c r="AA62" s="369" t="s">
        <v>137</v>
      </c>
      <c r="AB62" s="369" t="s">
        <v>137</v>
      </c>
      <c r="AC62" s="369" t="s">
        <v>137</v>
      </c>
      <c r="AD62" s="369" t="s">
        <v>137</v>
      </c>
      <c r="AE62" s="369" t="s">
        <v>137</v>
      </c>
    </row>
    <row r="63" spans="1:31" s="369" customFormat="1" ht="32.25" customHeight="1" x14ac:dyDescent="0.25">
      <c r="A63" s="386" t="s">
        <v>24</v>
      </c>
      <c r="B63" s="378" t="s">
        <v>145</v>
      </c>
      <c r="C63" s="378" t="s">
        <v>816</v>
      </c>
      <c r="D63" s="369">
        <v>47</v>
      </c>
      <c r="E63" s="369">
        <v>92</v>
      </c>
      <c r="F63" s="369">
        <v>187</v>
      </c>
      <c r="G63" s="369">
        <v>414</v>
      </c>
      <c r="H63" s="369">
        <v>37</v>
      </c>
      <c r="I63" s="369">
        <v>66</v>
      </c>
      <c r="J63" s="369">
        <v>132</v>
      </c>
      <c r="K63" s="369">
        <v>95</v>
      </c>
      <c r="L63" s="369">
        <v>11</v>
      </c>
      <c r="M63" s="369">
        <v>12</v>
      </c>
      <c r="N63" s="369">
        <v>1</v>
      </c>
      <c r="O63" s="369">
        <v>3</v>
      </c>
      <c r="P63" s="369">
        <v>16</v>
      </c>
      <c r="Q63" s="369">
        <v>48</v>
      </c>
      <c r="R63" s="369">
        <v>16</v>
      </c>
      <c r="S63" s="369">
        <v>17</v>
      </c>
      <c r="T63" s="369">
        <v>5</v>
      </c>
      <c r="U63" s="369">
        <v>6</v>
      </c>
      <c r="V63" s="369">
        <v>16</v>
      </c>
      <c r="W63" s="369">
        <v>21</v>
      </c>
      <c r="X63" s="369">
        <v>0</v>
      </c>
      <c r="Y63" s="369">
        <v>4</v>
      </c>
      <c r="Z63" s="369">
        <v>3</v>
      </c>
      <c r="AA63" s="369">
        <v>1</v>
      </c>
      <c r="AB63" s="369">
        <v>13</v>
      </c>
      <c r="AC63" s="369">
        <v>14</v>
      </c>
      <c r="AD63" s="369">
        <v>2</v>
      </c>
      <c r="AE63" s="369">
        <v>1</v>
      </c>
    </row>
    <row r="64" spans="1:31" s="369" customFormat="1" ht="32.25" customHeight="1" x14ac:dyDescent="0.25">
      <c r="A64" s="386" t="s">
        <v>24</v>
      </c>
      <c r="B64" s="378" t="s">
        <v>147</v>
      </c>
      <c r="C64" s="378" t="s">
        <v>817</v>
      </c>
      <c r="D64" s="369">
        <v>33</v>
      </c>
      <c r="E64" s="369">
        <v>23</v>
      </c>
      <c r="F64" s="369">
        <v>255</v>
      </c>
      <c r="G64" s="369">
        <v>268</v>
      </c>
      <c r="H64" s="369">
        <v>75</v>
      </c>
      <c r="I64" s="369">
        <v>47</v>
      </c>
      <c r="J64" s="369">
        <v>391</v>
      </c>
      <c r="K64" s="369">
        <v>201</v>
      </c>
      <c r="L64" s="369">
        <v>11</v>
      </c>
      <c r="M64" s="369">
        <v>10</v>
      </c>
      <c r="N64" s="369">
        <v>2</v>
      </c>
      <c r="O64" s="369">
        <v>4</v>
      </c>
      <c r="P64" s="369">
        <v>23</v>
      </c>
      <c r="Q64" s="369">
        <v>28</v>
      </c>
      <c r="R64" s="369">
        <v>28</v>
      </c>
      <c r="S64" s="369">
        <v>22</v>
      </c>
      <c r="T64" s="369">
        <v>27</v>
      </c>
      <c r="U64" s="369">
        <v>34</v>
      </c>
      <c r="V64" s="369">
        <v>56</v>
      </c>
      <c r="W64" s="369">
        <v>81</v>
      </c>
      <c r="X64" s="369">
        <v>24</v>
      </c>
      <c r="Y64" s="369">
        <v>37</v>
      </c>
      <c r="Z64" s="369">
        <v>1</v>
      </c>
      <c r="AA64" s="369">
        <v>1</v>
      </c>
      <c r="AB64" s="369">
        <v>5</v>
      </c>
      <c r="AC64" s="369">
        <v>13</v>
      </c>
      <c r="AD64" s="369">
        <v>1</v>
      </c>
      <c r="AE64" s="369">
        <v>1</v>
      </c>
    </row>
    <row r="65" spans="1:31" s="369" customFormat="1" ht="32.25" customHeight="1" x14ac:dyDescent="0.25">
      <c r="A65" s="386" t="s">
        <v>24</v>
      </c>
      <c r="B65" s="378" t="s">
        <v>147</v>
      </c>
      <c r="C65" s="378" t="s">
        <v>818</v>
      </c>
      <c r="D65" s="369">
        <v>10</v>
      </c>
      <c r="E65" s="369">
        <v>2</v>
      </c>
      <c r="F65" s="369">
        <v>205</v>
      </c>
      <c r="G65" s="369">
        <v>120</v>
      </c>
      <c r="H65" s="369" t="s">
        <v>137</v>
      </c>
      <c r="I65" s="369" t="s">
        <v>137</v>
      </c>
      <c r="J65" s="369" t="s">
        <v>137</v>
      </c>
      <c r="K65" s="369" t="s">
        <v>137</v>
      </c>
      <c r="L65" s="369" t="s">
        <v>137</v>
      </c>
      <c r="M65" s="369" t="s">
        <v>137</v>
      </c>
      <c r="N65" s="369" t="s">
        <v>137</v>
      </c>
      <c r="O65" s="369" t="s">
        <v>137</v>
      </c>
      <c r="P65" s="369" t="s">
        <v>137</v>
      </c>
      <c r="Q65" s="369" t="s">
        <v>137</v>
      </c>
      <c r="R65" s="369" t="s">
        <v>137</v>
      </c>
      <c r="S65" s="369" t="s">
        <v>137</v>
      </c>
      <c r="T65" s="369">
        <v>0</v>
      </c>
      <c r="U65" s="369">
        <v>0</v>
      </c>
      <c r="V65" s="369">
        <v>0</v>
      </c>
      <c r="W65" s="369">
        <v>0</v>
      </c>
      <c r="X65" s="369">
        <v>0</v>
      </c>
      <c r="Y65" s="369">
        <v>0</v>
      </c>
      <c r="Z65" s="369">
        <v>0</v>
      </c>
      <c r="AA65" s="369">
        <v>0</v>
      </c>
      <c r="AB65" s="369">
        <v>0</v>
      </c>
      <c r="AC65" s="369">
        <v>0</v>
      </c>
      <c r="AD65" s="369">
        <v>0</v>
      </c>
      <c r="AE65" s="369">
        <v>0</v>
      </c>
    </row>
    <row r="66" spans="1:31" s="369" customFormat="1" ht="32.25" customHeight="1" x14ac:dyDescent="0.25">
      <c r="A66" s="386" t="s">
        <v>24</v>
      </c>
      <c r="B66" s="378" t="s">
        <v>147</v>
      </c>
      <c r="C66" s="378" t="s">
        <v>819</v>
      </c>
      <c r="D66" s="369">
        <v>0</v>
      </c>
      <c r="E66" s="369">
        <v>0</v>
      </c>
      <c r="F66" s="369">
        <v>2</v>
      </c>
      <c r="G66" s="369">
        <v>1</v>
      </c>
      <c r="H66" s="369">
        <v>174</v>
      </c>
      <c r="I66" s="369">
        <v>150</v>
      </c>
      <c r="J66" s="369">
        <v>845</v>
      </c>
      <c r="K66" s="369">
        <v>882</v>
      </c>
      <c r="L66" s="369">
        <v>0</v>
      </c>
      <c r="M66" s="369">
        <v>4</v>
      </c>
      <c r="N66" s="369">
        <v>0</v>
      </c>
      <c r="O66" s="369">
        <v>0</v>
      </c>
      <c r="P66" s="369">
        <v>11</v>
      </c>
      <c r="Q66" s="369">
        <v>82</v>
      </c>
      <c r="R66" s="369">
        <v>17</v>
      </c>
      <c r="S66" s="369">
        <v>19</v>
      </c>
      <c r="T66" s="369" t="s">
        <v>137</v>
      </c>
      <c r="U66" s="369" t="s">
        <v>137</v>
      </c>
      <c r="V66" s="369" t="s">
        <v>137</v>
      </c>
      <c r="W66" s="369" t="s">
        <v>137</v>
      </c>
      <c r="X66" s="369" t="s">
        <v>137</v>
      </c>
      <c r="Y66" s="369" t="s">
        <v>137</v>
      </c>
      <c r="Z66" s="369" t="s">
        <v>137</v>
      </c>
      <c r="AA66" s="369" t="s">
        <v>137</v>
      </c>
      <c r="AB66" s="369" t="s">
        <v>137</v>
      </c>
      <c r="AC66" s="369" t="s">
        <v>137</v>
      </c>
      <c r="AD66" s="369" t="s">
        <v>137</v>
      </c>
      <c r="AE66" s="369" t="s">
        <v>137</v>
      </c>
    </row>
    <row r="67" spans="1:31" s="369" customFormat="1" ht="32.25" customHeight="1" x14ac:dyDescent="0.25">
      <c r="A67" s="386" t="s">
        <v>24</v>
      </c>
      <c r="B67" s="378" t="s">
        <v>147</v>
      </c>
      <c r="C67" s="378" t="s">
        <v>820</v>
      </c>
      <c r="D67" s="381">
        <v>65</v>
      </c>
      <c r="E67" s="381">
        <v>38</v>
      </c>
      <c r="F67" s="381">
        <v>391</v>
      </c>
      <c r="G67" s="381">
        <v>206</v>
      </c>
      <c r="H67" s="381" t="s">
        <v>137</v>
      </c>
      <c r="I67" s="381" t="s">
        <v>137</v>
      </c>
      <c r="J67" s="381" t="s">
        <v>137</v>
      </c>
      <c r="K67" s="381" t="s">
        <v>137</v>
      </c>
      <c r="L67" s="381" t="s">
        <v>137</v>
      </c>
      <c r="M67" s="381">
        <v>1</v>
      </c>
      <c r="N67" s="381" t="s">
        <v>137</v>
      </c>
      <c r="O67" s="381" t="s">
        <v>137</v>
      </c>
      <c r="P67" s="381" t="s">
        <v>137</v>
      </c>
      <c r="Q67" s="381" t="s">
        <v>137</v>
      </c>
      <c r="R67" s="381" t="s">
        <v>137</v>
      </c>
      <c r="S67" s="381" t="s">
        <v>137</v>
      </c>
      <c r="T67" s="381">
        <v>0</v>
      </c>
      <c r="U67" s="381">
        <v>0</v>
      </c>
      <c r="V67" s="381">
        <v>0</v>
      </c>
      <c r="W67" s="381">
        <v>0</v>
      </c>
      <c r="X67" s="381">
        <v>0</v>
      </c>
      <c r="Y67" s="381">
        <v>0</v>
      </c>
      <c r="Z67" s="381">
        <v>4</v>
      </c>
      <c r="AA67" s="381">
        <v>4</v>
      </c>
      <c r="AB67" s="381">
        <v>8</v>
      </c>
      <c r="AC67" s="381">
        <v>6</v>
      </c>
      <c r="AD67" s="381">
        <v>0</v>
      </c>
      <c r="AE67" s="381">
        <v>0</v>
      </c>
    </row>
    <row r="68" spans="1:31" s="369" customFormat="1" ht="32.25" customHeight="1" x14ac:dyDescent="0.25">
      <c r="A68" s="386" t="s">
        <v>24</v>
      </c>
      <c r="B68" s="378" t="s">
        <v>147</v>
      </c>
      <c r="C68" s="378" t="s">
        <v>821</v>
      </c>
      <c r="D68" s="381">
        <v>0</v>
      </c>
      <c r="E68" s="381">
        <v>0</v>
      </c>
      <c r="F68" s="381">
        <v>155</v>
      </c>
      <c r="G68" s="381">
        <v>91</v>
      </c>
      <c r="H68" s="381">
        <v>409</v>
      </c>
      <c r="I68" s="381">
        <v>215</v>
      </c>
      <c r="J68" s="381">
        <v>112</v>
      </c>
      <c r="K68" s="381">
        <v>62</v>
      </c>
      <c r="L68" s="381">
        <v>3</v>
      </c>
      <c r="M68" s="381">
        <v>2</v>
      </c>
      <c r="N68" s="381">
        <v>0</v>
      </c>
      <c r="O68" s="381">
        <v>0</v>
      </c>
      <c r="P68" s="381">
        <v>7</v>
      </c>
      <c r="Q68" s="381">
        <v>18</v>
      </c>
      <c r="R68" s="381">
        <v>2</v>
      </c>
      <c r="S68" s="381">
        <v>10</v>
      </c>
      <c r="T68" s="381" t="s">
        <v>137</v>
      </c>
      <c r="U68" s="381" t="s">
        <v>137</v>
      </c>
      <c r="V68" s="381" t="s">
        <v>137</v>
      </c>
      <c r="W68" s="381" t="s">
        <v>137</v>
      </c>
      <c r="X68" s="381" t="s">
        <v>137</v>
      </c>
      <c r="Y68" s="381" t="s">
        <v>137</v>
      </c>
      <c r="Z68" s="381" t="s">
        <v>137</v>
      </c>
      <c r="AA68" s="381" t="s">
        <v>137</v>
      </c>
      <c r="AB68" s="381" t="s">
        <v>137</v>
      </c>
      <c r="AC68" s="381" t="s">
        <v>137</v>
      </c>
      <c r="AD68" s="381" t="s">
        <v>137</v>
      </c>
      <c r="AE68" s="381" t="s">
        <v>137</v>
      </c>
    </row>
    <row r="69" spans="1:31" s="369" customFormat="1" ht="32.25" customHeight="1" x14ac:dyDescent="0.25">
      <c r="A69" s="386" t="s">
        <v>24</v>
      </c>
      <c r="B69" s="378" t="s">
        <v>153</v>
      </c>
      <c r="C69" s="378" t="s">
        <v>822</v>
      </c>
      <c r="D69" s="381">
        <v>21</v>
      </c>
      <c r="E69" s="381">
        <v>101</v>
      </c>
      <c r="F69" s="381">
        <v>138</v>
      </c>
      <c r="G69" s="381">
        <v>425</v>
      </c>
      <c r="H69" s="381">
        <v>38</v>
      </c>
      <c r="I69" s="381">
        <v>58</v>
      </c>
      <c r="J69" s="381">
        <v>134</v>
      </c>
      <c r="K69" s="381">
        <v>129</v>
      </c>
      <c r="L69" s="381">
        <v>4</v>
      </c>
      <c r="M69" s="381">
        <v>16</v>
      </c>
      <c r="N69" s="381">
        <v>0</v>
      </c>
      <c r="O69" s="381">
        <v>1</v>
      </c>
      <c r="P69" s="381">
        <v>17</v>
      </c>
      <c r="Q69" s="381">
        <v>49</v>
      </c>
      <c r="R69" s="381">
        <v>8</v>
      </c>
      <c r="S69" s="381">
        <v>20</v>
      </c>
      <c r="T69" s="381">
        <v>16</v>
      </c>
      <c r="U69" s="381">
        <v>57</v>
      </c>
      <c r="V69" s="381">
        <v>42</v>
      </c>
      <c r="W69" s="381">
        <v>109</v>
      </c>
      <c r="X69" s="381">
        <v>20</v>
      </c>
      <c r="Y69" s="381">
        <v>38</v>
      </c>
      <c r="Z69" s="381">
        <v>6</v>
      </c>
      <c r="AA69" s="381">
        <v>9</v>
      </c>
      <c r="AB69" s="381">
        <v>23</v>
      </c>
      <c r="AC69" s="381">
        <v>40</v>
      </c>
      <c r="AD69" s="381">
        <v>2</v>
      </c>
      <c r="AE69" s="381">
        <v>7</v>
      </c>
    </row>
    <row r="70" spans="1:31" s="369" customFormat="1" ht="32.25" customHeight="1" x14ac:dyDescent="0.25">
      <c r="A70" s="386" t="s">
        <v>24</v>
      </c>
      <c r="B70" s="378" t="s">
        <v>153</v>
      </c>
      <c r="C70" s="378" t="s">
        <v>823</v>
      </c>
      <c r="D70" s="381" t="s">
        <v>137</v>
      </c>
      <c r="E70" s="381" t="s">
        <v>137</v>
      </c>
      <c r="F70" s="381" t="s">
        <v>137</v>
      </c>
      <c r="G70" s="381" t="s">
        <v>137</v>
      </c>
      <c r="H70" s="381" t="s">
        <v>137</v>
      </c>
      <c r="I70" s="381" t="s">
        <v>137</v>
      </c>
      <c r="J70" s="381" t="s">
        <v>137</v>
      </c>
      <c r="K70" s="381" t="s">
        <v>137</v>
      </c>
      <c r="L70" s="381" t="s">
        <v>137</v>
      </c>
      <c r="M70" s="381" t="s">
        <v>137</v>
      </c>
      <c r="N70" s="381" t="s">
        <v>137</v>
      </c>
      <c r="O70" s="381" t="s">
        <v>137</v>
      </c>
      <c r="P70" s="381" t="s">
        <v>137</v>
      </c>
      <c r="Q70" s="381" t="s">
        <v>137</v>
      </c>
      <c r="R70" s="381" t="s">
        <v>137</v>
      </c>
      <c r="S70" s="381" t="s">
        <v>137</v>
      </c>
      <c r="T70" s="381" t="s">
        <v>137</v>
      </c>
      <c r="U70" s="381" t="s">
        <v>137</v>
      </c>
      <c r="V70" s="381" t="s">
        <v>137</v>
      </c>
      <c r="W70" s="381" t="s">
        <v>137</v>
      </c>
      <c r="X70" s="381" t="s">
        <v>137</v>
      </c>
      <c r="Y70" s="381" t="s">
        <v>137</v>
      </c>
      <c r="Z70" s="381" t="s">
        <v>137</v>
      </c>
      <c r="AA70" s="381" t="s">
        <v>137</v>
      </c>
      <c r="AB70" s="381" t="s">
        <v>137</v>
      </c>
      <c r="AC70" s="381" t="s">
        <v>137</v>
      </c>
      <c r="AD70" s="381" t="s">
        <v>137</v>
      </c>
      <c r="AE70" s="381" t="s">
        <v>137</v>
      </c>
    </row>
    <row r="71" spans="1:31" s="369" customFormat="1" ht="32.25" customHeight="1" x14ac:dyDescent="0.25">
      <c r="A71" s="386" t="s">
        <v>24</v>
      </c>
      <c r="B71" s="378" t="s">
        <v>156</v>
      </c>
      <c r="C71" s="378" t="s">
        <v>824</v>
      </c>
      <c r="D71" s="369" t="s">
        <v>137</v>
      </c>
      <c r="E71" s="369" t="s">
        <v>137</v>
      </c>
      <c r="F71" s="369" t="s">
        <v>137</v>
      </c>
      <c r="G71" s="369" t="s">
        <v>137</v>
      </c>
      <c r="H71" s="369" t="s">
        <v>137</v>
      </c>
      <c r="I71" s="369" t="s">
        <v>137</v>
      </c>
      <c r="J71" s="369" t="s">
        <v>137</v>
      </c>
      <c r="K71" s="369" t="s">
        <v>137</v>
      </c>
      <c r="L71" s="369" t="s">
        <v>137</v>
      </c>
      <c r="M71" s="369" t="s">
        <v>137</v>
      </c>
      <c r="N71" s="369" t="s">
        <v>137</v>
      </c>
      <c r="O71" s="369" t="s">
        <v>137</v>
      </c>
      <c r="P71" s="369" t="s">
        <v>137</v>
      </c>
      <c r="Q71" s="369" t="s">
        <v>137</v>
      </c>
      <c r="R71" s="369" t="s">
        <v>137</v>
      </c>
      <c r="S71" s="369" t="s">
        <v>137</v>
      </c>
      <c r="T71" s="369">
        <v>0</v>
      </c>
      <c r="U71" s="369">
        <v>0</v>
      </c>
      <c r="V71" s="369">
        <v>0</v>
      </c>
      <c r="W71" s="369">
        <v>0</v>
      </c>
      <c r="X71" s="369">
        <v>2</v>
      </c>
      <c r="Y71" s="369">
        <v>2</v>
      </c>
      <c r="Z71" s="369" t="s">
        <v>137</v>
      </c>
      <c r="AA71" s="369" t="s">
        <v>137</v>
      </c>
      <c r="AB71" s="369" t="s">
        <v>137</v>
      </c>
      <c r="AC71" s="369" t="s">
        <v>137</v>
      </c>
      <c r="AD71" s="369" t="s">
        <v>137</v>
      </c>
      <c r="AE71" s="369" t="s">
        <v>137</v>
      </c>
    </row>
    <row r="72" spans="1:31" s="369" customFormat="1" ht="32.25" customHeight="1" x14ac:dyDescent="0.25">
      <c r="A72" s="378" t="s">
        <v>25</v>
      </c>
      <c r="B72" s="378" t="s">
        <v>168</v>
      </c>
      <c r="C72" s="378" t="s">
        <v>169</v>
      </c>
      <c r="D72" s="382">
        <v>15</v>
      </c>
      <c r="E72" s="382">
        <v>112</v>
      </c>
      <c r="F72" s="382">
        <v>91</v>
      </c>
      <c r="G72" s="382">
        <v>510</v>
      </c>
      <c r="H72" s="382">
        <v>21</v>
      </c>
      <c r="I72" s="382">
        <v>83</v>
      </c>
      <c r="J72" s="382">
        <v>11</v>
      </c>
      <c r="K72" s="382">
        <v>54</v>
      </c>
      <c r="L72" s="382">
        <v>0</v>
      </c>
      <c r="M72" s="382">
        <v>25</v>
      </c>
      <c r="N72" s="382">
        <v>0</v>
      </c>
      <c r="O72" s="382">
        <v>13</v>
      </c>
      <c r="P72" s="382">
        <v>32</v>
      </c>
      <c r="Q72" s="382">
        <v>206</v>
      </c>
      <c r="R72" s="382">
        <v>8</v>
      </c>
      <c r="S72" s="382">
        <v>32</v>
      </c>
      <c r="T72" s="382">
        <v>2</v>
      </c>
      <c r="U72" s="382">
        <v>22</v>
      </c>
      <c r="V72" s="382">
        <v>6</v>
      </c>
      <c r="W72" s="382">
        <v>46</v>
      </c>
      <c r="X72" s="382">
        <v>11</v>
      </c>
      <c r="Y72" s="382">
        <v>66</v>
      </c>
      <c r="Z72" s="382">
        <v>2</v>
      </c>
      <c r="AA72" s="382">
        <v>1</v>
      </c>
      <c r="AB72" s="382">
        <v>7</v>
      </c>
      <c r="AC72" s="382">
        <v>19</v>
      </c>
      <c r="AD72" s="382"/>
      <c r="AE72" s="382">
        <v>2</v>
      </c>
    </row>
    <row r="73" spans="1:31" s="369" customFormat="1" ht="32.25" customHeight="1" x14ac:dyDescent="0.25">
      <c r="A73" s="378" t="s">
        <v>25</v>
      </c>
      <c r="B73" s="378" t="s">
        <v>170</v>
      </c>
      <c r="C73" s="378" t="s">
        <v>171</v>
      </c>
      <c r="D73" s="382">
        <v>44</v>
      </c>
      <c r="E73" s="382">
        <v>21</v>
      </c>
      <c r="F73" s="382">
        <v>312</v>
      </c>
      <c r="G73" s="382">
        <v>279</v>
      </c>
      <c r="H73" s="382">
        <v>63</v>
      </c>
      <c r="I73" s="382">
        <v>22</v>
      </c>
      <c r="J73" s="382">
        <v>249</v>
      </c>
      <c r="K73" s="382">
        <v>112</v>
      </c>
      <c r="L73" s="382">
        <v>20</v>
      </c>
      <c r="M73" s="382">
        <v>13</v>
      </c>
      <c r="N73" s="382">
        <v>31</v>
      </c>
      <c r="O73" s="382">
        <v>32</v>
      </c>
      <c r="P73" s="382">
        <v>30</v>
      </c>
      <c r="Q73" s="382">
        <v>15</v>
      </c>
      <c r="R73" s="382">
        <v>12</v>
      </c>
      <c r="S73" s="382">
        <v>7</v>
      </c>
      <c r="T73" s="382">
        <v>7</v>
      </c>
      <c r="U73" s="382">
        <v>22</v>
      </c>
      <c r="V73" s="382">
        <v>25</v>
      </c>
      <c r="W73" s="382">
        <v>42</v>
      </c>
      <c r="X73" s="382">
        <v>15</v>
      </c>
      <c r="Y73" s="382">
        <v>25</v>
      </c>
      <c r="Z73" s="382">
        <v>2</v>
      </c>
      <c r="AA73" s="382">
        <v>5</v>
      </c>
      <c r="AB73" s="382">
        <v>20</v>
      </c>
      <c r="AC73" s="382">
        <v>19</v>
      </c>
      <c r="AD73" s="382">
        <v>1</v>
      </c>
      <c r="AE73" s="382">
        <v>0</v>
      </c>
    </row>
    <row r="74" spans="1:31" s="369" customFormat="1" ht="32.25" customHeight="1" x14ac:dyDescent="0.25">
      <c r="A74" s="378" t="s">
        <v>25</v>
      </c>
      <c r="B74" s="378" t="s">
        <v>172</v>
      </c>
      <c r="C74" s="378" t="s">
        <v>85</v>
      </c>
      <c r="D74" s="382">
        <v>84</v>
      </c>
      <c r="E74" s="382">
        <v>47</v>
      </c>
      <c r="F74" s="382">
        <v>310</v>
      </c>
      <c r="G74" s="382">
        <v>180</v>
      </c>
      <c r="H74" s="382">
        <v>107</v>
      </c>
      <c r="I74" s="382">
        <v>39</v>
      </c>
      <c r="J74" s="382">
        <v>493</v>
      </c>
      <c r="K74" s="382">
        <v>144</v>
      </c>
      <c r="L74" s="382">
        <v>48</v>
      </c>
      <c r="M74" s="382">
        <v>24</v>
      </c>
      <c r="N74" s="382">
        <v>5</v>
      </c>
      <c r="O74" s="382">
        <v>10</v>
      </c>
      <c r="P74" s="382">
        <v>23</v>
      </c>
      <c r="Q74" s="382">
        <v>29</v>
      </c>
      <c r="R74" s="382">
        <v>24</v>
      </c>
      <c r="S74" s="382">
        <v>8</v>
      </c>
      <c r="T74" s="382">
        <v>24</v>
      </c>
      <c r="U74" s="382">
        <v>31</v>
      </c>
      <c r="V74" s="382">
        <v>57</v>
      </c>
      <c r="W74" s="382">
        <v>54</v>
      </c>
      <c r="X74" s="382">
        <v>27</v>
      </c>
      <c r="Y74" s="382">
        <v>23</v>
      </c>
      <c r="Z74" s="382">
        <v>6</v>
      </c>
      <c r="AA74" s="382">
        <v>8</v>
      </c>
      <c r="AB74" s="382">
        <v>106</v>
      </c>
      <c r="AC74" s="382">
        <v>68</v>
      </c>
      <c r="AD74" s="382">
        <v>4</v>
      </c>
      <c r="AE74" s="382">
        <v>1</v>
      </c>
    </row>
    <row r="75" spans="1:31" s="369" customFormat="1" ht="32.25" customHeight="1" x14ac:dyDescent="0.25">
      <c r="A75" s="378" t="s">
        <v>25</v>
      </c>
      <c r="B75" s="378" t="s">
        <v>173</v>
      </c>
      <c r="C75" s="378" t="s">
        <v>174</v>
      </c>
      <c r="D75" s="382">
        <v>55</v>
      </c>
      <c r="E75" s="382">
        <v>51</v>
      </c>
      <c r="F75" s="382">
        <v>95</v>
      </c>
      <c r="G75" s="382">
        <v>366</v>
      </c>
      <c r="H75" s="382">
        <v>43</v>
      </c>
      <c r="I75" s="382">
        <v>48</v>
      </c>
      <c r="J75" s="382">
        <v>186</v>
      </c>
      <c r="K75" s="382">
        <v>300</v>
      </c>
      <c r="L75" s="382">
        <v>8</v>
      </c>
      <c r="M75" s="382">
        <v>23</v>
      </c>
      <c r="N75" s="382">
        <v>18</v>
      </c>
      <c r="O75" s="382">
        <v>31</v>
      </c>
      <c r="P75" s="382">
        <v>17</v>
      </c>
      <c r="Q75" s="382">
        <v>23</v>
      </c>
      <c r="R75" s="382">
        <v>11</v>
      </c>
      <c r="S75" s="382">
        <v>13</v>
      </c>
      <c r="T75" s="382">
        <v>8</v>
      </c>
      <c r="U75" s="382">
        <v>29</v>
      </c>
      <c r="V75" s="382">
        <v>29</v>
      </c>
      <c r="W75" s="382">
        <v>69</v>
      </c>
      <c r="X75" s="382">
        <v>14</v>
      </c>
      <c r="Y75" s="382">
        <v>20</v>
      </c>
      <c r="Z75" s="382">
        <v>11</v>
      </c>
      <c r="AA75" s="382">
        <v>11</v>
      </c>
      <c r="AB75" s="382">
        <v>37</v>
      </c>
      <c r="AC75" s="382">
        <v>66</v>
      </c>
      <c r="AD75" s="382">
        <v>4</v>
      </c>
      <c r="AE75" s="382">
        <v>8</v>
      </c>
    </row>
    <row r="76" spans="1:31" s="369" customFormat="1" ht="32.25" customHeight="1" x14ac:dyDescent="0.25">
      <c r="A76" s="378" t="s">
        <v>25</v>
      </c>
      <c r="B76" s="378" t="s">
        <v>168</v>
      </c>
      <c r="C76" s="378" t="s">
        <v>175</v>
      </c>
      <c r="D76" s="383">
        <v>27</v>
      </c>
      <c r="E76" s="383">
        <v>111</v>
      </c>
      <c r="F76" s="383">
        <v>97</v>
      </c>
      <c r="G76" s="383">
        <v>304</v>
      </c>
      <c r="H76" s="383">
        <v>25</v>
      </c>
      <c r="I76" s="383">
        <v>56</v>
      </c>
      <c r="J76" s="383">
        <v>68</v>
      </c>
      <c r="K76" s="383">
        <v>125</v>
      </c>
      <c r="L76" s="383">
        <v>6</v>
      </c>
      <c r="M76" s="383">
        <v>17</v>
      </c>
      <c r="N76" s="383">
        <v>1</v>
      </c>
      <c r="O76" s="383">
        <v>28</v>
      </c>
      <c r="P76" s="383">
        <v>4</v>
      </c>
      <c r="Q76" s="383">
        <v>29</v>
      </c>
      <c r="R76" s="383">
        <v>1</v>
      </c>
      <c r="S76" s="383">
        <v>3</v>
      </c>
      <c r="T76" s="383">
        <v>0</v>
      </c>
      <c r="U76" s="383">
        <v>0</v>
      </c>
      <c r="V76" s="383">
        <v>0</v>
      </c>
      <c r="W76" s="383">
        <v>0</v>
      </c>
      <c r="X76" s="383">
        <v>0</v>
      </c>
      <c r="Y76" s="383">
        <v>0</v>
      </c>
      <c r="Z76" s="383">
        <v>2</v>
      </c>
      <c r="AA76" s="383">
        <v>1</v>
      </c>
      <c r="AB76" s="383">
        <v>2</v>
      </c>
      <c r="AC76" s="383">
        <v>3</v>
      </c>
      <c r="AD76" s="383">
        <v>0</v>
      </c>
      <c r="AE76" s="383">
        <v>1</v>
      </c>
    </row>
    <row r="77" spans="1:31" s="369" customFormat="1" ht="32.25" customHeight="1" x14ac:dyDescent="0.25">
      <c r="A77" s="378" t="s">
        <v>25</v>
      </c>
      <c r="B77" s="378" t="s">
        <v>173</v>
      </c>
      <c r="C77" s="378" t="s">
        <v>176</v>
      </c>
      <c r="D77" s="382">
        <v>21</v>
      </c>
      <c r="E77" s="382">
        <v>50</v>
      </c>
      <c r="F77" s="382">
        <v>95</v>
      </c>
      <c r="G77" s="382">
        <v>356</v>
      </c>
      <c r="H77" s="382">
        <v>32</v>
      </c>
      <c r="I77" s="382">
        <v>92</v>
      </c>
      <c r="J77" s="382">
        <v>147</v>
      </c>
      <c r="K77" s="382">
        <v>351</v>
      </c>
      <c r="L77" s="382">
        <v>7</v>
      </c>
      <c r="M77" s="382">
        <v>15</v>
      </c>
      <c r="N77" s="382">
        <v>1</v>
      </c>
      <c r="O77" s="382">
        <v>19</v>
      </c>
      <c r="P77" s="382">
        <v>9</v>
      </c>
      <c r="Q77" s="382">
        <v>26</v>
      </c>
      <c r="R77" s="382">
        <v>5</v>
      </c>
      <c r="S77" s="382">
        <v>9</v>
      </c>
      <c r="T77" s="382">
        <v>5</v>
      </c>
      <c r="U77" s="382">
        <v>55</v>
      </c>
      <c r="V77" s="382">
        <v>13</v>
      </c>
      <c r="W77" s="382">
        <v>129</v>
      </c>
      <c r="X77" s="382">
        <v>1</v>
      </c>
      <c r="Y77" s="382">
        <v>12</v>
      </c>
      <c r="Z77" s="382">
        <v>2</v>
      </c>
      <c r="AA77" s="382">
        <v>3</v>
      </c>
      <c r="AB77" s="382">
        <v>9</v>
      </c>
      <c r="AC77" s="382">
        <v>10</v>
      </c>
      <c r="AD77" s="382">
        <v>3</v>
      </c>
      <c r="AE77" s="382">
        <v>7</v>
      </c>
    </row>
    <row r="78" spans="1:31" s="369" customFormat="1" ht="32.25" customHeight="1" x14ac:dyDescent="0.25">
      <c r="A78" s="378" t="s">
        <v>25</v>
      </c>
      <c r="B78" s="378" t="s">
        <v>62</v>
      </c>
      <c r="C78" s="378" t="s">
        <v>62</v>
      </c>
      <c r="D78" s="382">
        <v>124</v>
      </c>
      <c r="E78" s="382">
        <v>320</v>
      </c>
      <c r="F78" s="382">
        <v>469</v>
      </c>
      <c r="G78" s="382">
        <v>1106</v>
      </c>
      <c r="H78" s="382">
        <v>114</v>
      </c>
      <c r="I78" s="382">
        <v>282</v>
      </c>
      <c r="J78" s="382">
        <v>796</v>
      </c>
      <c r="K78" s="382">
        <v>1091</v>
      </c>
      <c r="L78" s="382">
        <v>64</v>
      </c>
      <c r="M78" s="382">
        <v>166</v>
      </c>
      <c r="N78" s="382">
        <v>0</v>
      </c>
      <c r="O78" s="382">
        <v>0</v>
      </c>
      <c r="P78" s="382">
        <v>114</v>
      </c>
      <c r="Q78" s="382">
        <v>325</v>
      </c>
      <c r="R78" s="382">
        <v>28</v>
      </c>
      <c r="S78" s="382">
        <v>60</v>
      </c>
      <c r="T78" s="382">
        <v>57</v>
      </c>
      <c r="U78" s="382">
        <v>147</v>
      </c>
      <c r="V78" s="382">
        <v>128</v>
      </c>
      <c r="W78" s="382">
        <v>273</v>
      </c>
      <c r="X78" s="382">
        <v>60</v>
      </c>
      <c r="Y78" s="382">
        <v>127</v>
      </c>
      <c r="Z78" s="382">
        <v>9</v>
      </c>
      <c r="AA78" s="382">
        <v>12</v>
      </c>
      <c r="AB78" s="382">
        <v>277</v>
      </c>
      <c r="AC78" s="382">
        <v>292</v>
      </c>
      <c r="AD78" s="382">
        <v>5</v>
      </c>
      <c r="AE78" s="382">
        <v>8</v>
      </c>
    </row>
    <row r="79" spans="1:31" s="369" customFormat="1" ht="32.25" customHeight="1" x14ac:dyDescent="0.25">
      <c r="A79" s="378" t="s">
        <v>25</v>
      </c>
      <c r="B79" s="378" t="s">
        <v>84</v>
      </c>
      <c r="C79" s="378" t="s">
        <v>177</v>
      </c>
      <c r="D79" s="382">
        <v>11</v>
      </c>
      <c r="E79" s="382">
        <v>14</v>
      </c>
      <c r="F79" s="382">
        <v>107</v>
      </c>
      <c r="G79" s="382">
        <v>266</v>
      </c>
      <c r="H79" s="382">
        <v>42</v>
      </c>
      <c r="I79" s="382">
        <v>109</v>
      </c>
      <c r="J79" s="382">
        <v>43</v>
      </c>
      <c r="K79" s="382">
        <v>74</v>
      </c>
      <c r="L79" s="382">
        <v>0</v>
      </c>
      <c r="M79" s="382">
        <v>5</v>
      </c>
      <c r="N79" s="382">
        <v>0</v>
      </c>
      <c r="O79" s="382">
        <v>4</v>
      </c>
      <c r="P79" s="382">
        <v>5</v>
      </c>
      <c r="Q79" s="382">
        <v>27</v>
      </c>
      <c r="R79" s="382">
        <v>7</v>
      </c>
      <c r="S79" s="382">
        <v>30</v>
      </c>
      <c r="T79" s="382"/>
      <c r="U79" s="382"/>
      <c r="V79" s="382"/>
      <c r="W79" s="382"/>
      <c r="X79" s="382"/>
      <c r="Y79" s="382"/>
      <c r="Z79" s="382">
        <v>2</v>
      </c>
      <c r="AA79" s="382">
        <v>2</v>
      </c>
      <c r="AB79" s="382">
        <v>30</v>
      </c>
      <c r="AC79" s="382">
        <v>41</v>
      </c>
      <c r="AD79" s="382">
        <v>1</v>
      </c>
      <c r="AE79" s="382">
        <v>0</v>
      </c>
    </row>
    <row r="80" spans="1:31" s="369" customFormat="1" ht="32.25" customHeight="1" x14ac:dyDescent="0.25">
      <c r="A80" s="378" t="s">
        <v>25</v>
      </c>
      <c r="B80" s="378" t="s">
        <v>178</v>
      </c>
      <c r="C80" s="378" t="s">
        <v>179</v>
      </c>
      <c r="D80" s="382">
        <v>13</v>
      </c>
      <c r="E80" s="382">
        <v>9</v>
      </c>
      <c r="F80" s="382">
        <v>178</v>
      </c>
      <c r="G80" s="382">
        <v>247</v>
      </c>
      <c r="H80" s="382">
        <v>117</v>
      </c>
      <c r="I80" s="382">
        <v>67</v>
      </c>
      <c r="J80" s="385">
        <v>171</v>
      </c>
      <c r="K80" s="382">
        <v>91</v>
      </c>
      <c r="L80" s="382">
        <v>12</v>
      </c>
      <c r="M80" s="382">
        <v>12</v>
      </c>
      <c r="N80" s="382">
        <v>4</v>
      </c>
      <c r="O80" s="382">
        <v>6</v>
      </c>
      <c r="P80" s="382">
        <v>27</v>
      </c>
      <c r="Q80" s="382">
        <v>21</v>
      </c>
      <c r="R80" s="382">
        <v>3</v>
      </c>
      <c r="S80" s="382">
        <v>0</v>
      </c>
      <c r="T80" s="382">
        <v>26</v>
      </c>
      <c r="U80" s="382">
        <v>60</v>
      </c>
      <c r="V80" s="382">
        <v>38</v>
      </c>
      <c r="W80" s="382">
        <v>84</v>
      </c>
      <c r="X80" s="382">
        <v>12</v>
      </c>
      <c r="Y80" s="382">
        <v>14</v>
      </c>
      <c r="Z80" s="382">
        <v>7</v>
      </c>
      <c r="AA80" s="382">
        <v>4</v>
      </c>
      <c r="AB80" s="382">
        <v>26</v>
      </c>
      <c r="AC80" s="382">
        <v>22</v>
      </c>
      <c r="AD80" s="382">
        <v>0</v>
      </c>
      <c r="AE80" s="382">
        <v>2</v>
      </c>
    </row>
    <row r="81" spans="1:31" s="369" customFormat="1" ht="32.25" customHeight="1" x14ac:dyDescent="0.25">
      <c r="A81" s="378" t="s">
        <v>25</v>
      </c>
      <c r="B81" s="378" t="s">
        <v>168</v>
      </c>
      <c r="C81" s="378" t="s">
        <v>180</v>
      </c>
      <c r="D81" s="382">
        <v>69</v>
      </c>
      <c r="E81" s="382">
        <v>127</v>
      </c>
      <c r="F81" s="382">
        <v>212</v>
      </c>
      <c r="G81" s="382">
        <v>307</v>
      </c>
      <c r="H81" s="382">
        <v>42</v>
      </c>
      <c r="I81" s="382">
        <v>33</v>
      </c>
      <c r="J81" s="382">
        <v>76</v>
      </c>
      <c r="K81" s="382">
        <v>76</v>
      </c>
      <c r="L81" s="382">
        <v>21</v>
      </c>
      <c r="M81" s="382">
        <v>34</v>
      </c>
      <c r="N81" s="382">
        <v>16</v>
      </c>
      <c r="O81" s="382">
        <v>38</v>
      </c>
      <c r="P81" s="382">
        <v>16</v>
      </c>
      <c r="Q81" s="382">
        <v>25</v>
      </c>
      <c r="R81" s="382">
        <v>13</v>
      </c>
      <c r="S81" s="382">
        <v>10</v>
      </c>
      <c r="T81" s="382"/>
      <c r="U81" s="382"/>
      <c r="V81" s="382"/>
      <c r="W81" s="382"/>
      <c r="X81" s="382"/>
      <c r="Y81" s="382"/>
      <c r="Z81" s="382"/>
      <c r="AA81" s="382"/>
      <c r="AB81" s="382">
        <v>2</v>
      </c>
      <c r="AC81" s="382">
        <v>2</v>
      </c>
      <c r="AD81" s="382"/>
      <c r="AE81" s="382">
        <v>2</v>
      </c>
    </row>
    <row r="82" spans="1:31" s="369" customFormat="1" ht="32.25" customHeight="1" x14ac:dyDescent="0.25">
      <c r="A82" s="378" t="s">
        <v>25</v>
      </c>
      <c r="B82" s="378" t="s">
        <v>100</v>
      </c>
      <c r="C82" s="378" t="s">
        <v>101</v>
      </c>
      <c r="D82" s="382">
        <v>61</v>
      </c>
      <c r="E82" s="382">
        <v>68</v>
      </c>
      <c r="F82" s="382">
        <v>242</v>
      </c>
      <c r="G82" s="382">
        <v>316</v>
      </c>
      <c r="H82" s="382">
        <v>30</v>
      </c>
      <c r="I82" s="382">
        <v>36</v>
      </c>
      <c r="J82" s="382">
        <v>109</v>
      </c>
      <c r="K82" s="382">
        <v>96</v>
      </c>
      <c r="L82" s="382">
        <v>16</v>
      </c>
      <c r="M82" s="382">
        <v>53</v>
      </c>
      <c r="N82" s="382">
        <v>40</v>
      </c>
      <c r="O82" s="382">
        <v>46</v>
      </c>
      <c r="P82" s="382">
        <v>12</v>
      </c>
      <c r="Q82" s="382">
        <v>20</v>
      </c>
      <c r="R82" s="382">
        <v>7</v>
      </c>
      <c r="S82" s="382">
        <v>6</v>
      </c>
      <c r="T82" s="382">
        <v>82</v>
      </c>
      <c r="U82" s="382">
        <v>247</v>
      </c>
      <c r="V82" s="382">
        <v>313</v>
      </c>
      <c r="W82" s="382">
        <v>635</v>
      </c>
      <c r="X82" s="382">
        <v>87</v>
      </c>
      <c r="Y82" s="382">
        <v>202</v>
      </c>
      <c r="Z82" s="382">
        <v>27</v>
      </c>
      <c r="AA82" s="382">
        <v>35</v>
      </c>
      <c r="AB82" s="382">
        <v>118</v>
      </c>
      <c r="AC82" s="382">
        <v>118</v>
      </c>
      <c r="AD82" s="382">
        <v>18</v>
      </c>
      <c r="AE82" s="382">
        <v>11</v>
      </c>
    </row>
    <row r="83" spans="1:31" s="369" customFormat="1" ht="32.25" customHeight="1" x14ac:dyDescent="0.25">
      <c r="A83" s="378" t="s">
        <v>25</v>
      </c>
      <c r="B83" s="378" t="s">
        <v>100</v>
      </c>
      <c r="C83" s="378" t="s">
        <v>181</v>
      </c>
      <c r="D83" s="382">
        <v>52</v>
      </c>
      <c r="E83" s="382">
        <v>90</v>
      </c>
      <c r="F83" s="382">
        <v>192</v>
      </c>
      <c r="G83" s="382">
        <v>321</v>
      </c>
      <c r="H83" s="382">
        <v>51</v>
      </c>
      <c r="I83" s="382">
        <v>65</v>
      </c>
      <c r="J83" s="382">
        <v>109</v>
      </c>
      <c r="K83" s="382">
        <v>140</v>
      </c>
      <c r="L83" s="382">
        <v>15</v>
      </c>
      <c r="M83" s="382">
        <v>20</v>
      </c>
      <c r="N83" s="382">
        <v>6</v>
      </c>
      <c r="O83" s="382">
        <v>9</v>
      </c>
      <c r="P83" s="382">
        <v>34</v>
      </c>
      <c r="Q83" s="382">
        <v>82</v>
      </c>
      <c r="R83" s="382">
        <v>9</v>
      </c>
      <c r="S83" s="382">
        <v>7</v>
      </c>
      <c r="T83" s="382">
        <v>17</v>
      </c>
      <c r="U83" s="382">
        <v>49</v>
      </c>
      <c r="V83" s="382">
        <v>33</v>
      </c>
      <c r="W83" s="382">
        <v>100</v>
      </c>
      <c r="X83" s="382">
        <v>26</v>
      </c>
      <c r="Y83" s="382">
        <v>58</v>
      </c>
      <c r="Z83" s="382">
        <v>7</v>
      </c>
      <c r="AA83" s="382">
        <v>6</v>
      </c>
      <c r="AB83" s="382">
        <v>16</v>
      </c>
      <c r="AC83" s="382">
        <v>29</v>
      </c>
      <c r="AD83" s="382">
        <v>3</v>
      </c>
      <c r="AE83" s="382">
        <v>0</v>
      </c>
    </row>
    <row r="84" spans="1:31" s="369" customFormat="1" ht="32.25" customHeight="1" x14ac:dyDescent="0.25">
      <c r="A84" s="378" t="s">
        <v>25</v>
      </c>
      <c r="B84" s="378" t="s">
        <v>172</v>
      </c>
      <c r="C84" s="378" t="s">
        <v>182</v>
      </c>
      <c r="D84" s="382">
        <v>34</v>
      </c>
      <c r="E84" s="382">
        <v>27</v>
      </c>
      <c r="F84" s="382">
        <v>241</v>
      </c>
      <c r="G84" s="382">
        <v>234</v>
      </c>
      <c r="H84" s="382">
        <v>78</v>
      </c>
      <c r="I84" s="382">
        <v>38</v>
      </c>
      <c r="J84" s="382">
        <v>134</v>
      </c>
      <c r="K84" s="382">
        <v>82</v>
      </c>
      <c r="L84" s="382">
        <v>15</v>
      </c>
      <c r="M84" s="382">
        <v>7</v>
      </c>
      <c r="N84" s="382">
        <v>4</v>
      </c>
      <c r="O84" s="382">
        <v>16</v>
      </c>
      <c r="P84" s="382">
        <v>22</v>
      </c>
      <c r="Q84" s="382">
        <v>21</v>
      </c>
      <c r="R84" s="382">
        <v>11</v>
      </c>
      <c r="S84" s="382">
        <v>3</v>
      </c>
      <c r="T84" s="382">
        <v>10</v>
      </c>
      <c r="U84" s="382">
        <v>16</v>
      </c>
      <c r="V84" s="382">
        <v>27</v>
      </c>
      <c r="W84" s="382">
        <v>45</v>
      </c>
      <c r="X84" s="382">
        <v>10</v>
      </c>
      <c r="Y84" s="382">
        <v>12</v>
      </c>
      <c r="Z84" s="382">
        <v>2</v>
      </c>
      <c r="AA84" s="382">
        <v>7</v>
      </c>
      <c r="AB84" s="382">
        <v>40</v>
      </c>
      <c r="AC84" s="382">
        <v>31</v>
      </c>
      <c r="AD84" s="382">
        <v>2</v>
      </c>
      <c r="AE84" s="382">
        <v>1</v>
      </c>
    </row>
    <row r="85" spans="1:31" s="369" customFormat="1" ht="32.25" customHeight="1" x14ac:dyDescent="0.25">
      <c r="A85" s="378" t="s">
        <v>25</v>
      </c>
      <c r="B85" s="378" t="s">
        <v>183</v>
      </c>
      <c r="C85" s="378" t="s">
        <v>194</v>
      </c>
      <c r="D85" s="383">
        <v>19</v>
      </c>
      <c r="E85" s="383">
        <v>244</v>
      </c>
      <c r="F85" s="383">
        <v>39</v>
      </c>
      <c r="G85" s="383">
        <v>602</v>
      </c>
      <c r="H85" s="383">
        <v>17</v>
      </c>
      <c r="I85" s="383">
        <v>70</v>
      </c>
      <c r="J85" s="383">
        <v>35</v>
      </c>
      <c r="K85" s="383">
        <v>219</v>
      </c>
      <c r="L85" s="383">
        <v>8</v>
      </c>
      <c r="M85" s="383">
        <v>66</v>
      </c>
      <c r="N85" s="383">
        <v>1</v>
      </c>
      <c r="O85" s="383">
        <v>60</v>
      </c>
      <c r="P85" s="383">
        <v>11</v>
      </c>
      <c r="Q85" s="383">
        <v>164</v>
      </c>
      <c r="R85" s="383">
        <v>6</v>
      </c>
      <c r="S85" s="383">
        <v>29</v>
      </c>
      <c r="T85" s="383">
        <v>3</v>
      </c>
      <c r="U85" s="383">
        <v>29</v>
      </c>
      <c r="V85" s="383">
        <v>3</v>
      </c>
      <c r="W85" s="383">
        <v>27</v>
      </c>
      <c r="X85" s="383">
        <v>4</v>
      </c>
      <c r="Y85" s="383">
        <v>27</v>
      </c>
      <c r="Z85" s="383">
        <v>0</v>
      </c>
      <c r="AA85" s="383">
        <v>0</v>
      </c>
      <c r="AB85" s="383">
        <v>6</v>
      </c>
      <c r="AC85" s="383">
        <v>17</v>
      </c>
      <c r="AD85" s="383">
        <v>1</v>
      </c>
      <c r="AE85" s="383">
        <v>4</v>
      </c>
    </row>
    <row r="86" spans="1:31" s="369" customFormat="1" ht="32.25" customHeight="1" x14ac:dyDescent="0.25">
      <c r="A86" s="378" t="s">
        <v>25</v>
      </c>
      <c r="B86" s="378" t="s">
        <v>84</v>
      </c>
      <c r="C86" s="378" t="s">
        <v>195</v>
      </c>
      <c r="D86" s="382">
        <v>93</v>
      </c>
      <c r="E86" s="382">
        <v>36</v>
      </c>
      <c r="F86" s="382">
        <v>442</v>
      </c>
      <c r="G86" s="382">
        <v>128</v>
      </c>
      <c r="H86" s="382">
        <v>115</v>
      </c>
      <c r="I86" s="382">
        <v>37</v>
      </c>
      <c r="J86" s="382">
        <v>208</v>
      </c>
      <c r="K86" s="382">
        <v>55</v>
      </c>
      <c r="L86" s="382">
        <v>18</v>
      </c>
      <c r="M86" s="382">
        <v>7</v>
      </c>
      <c r="N86" s="382">
        <v>6</v>
      </c>
      <c r="O86" s="382">
        <v>8</v>
      </c>
      <c r="P86" s="382">
        <v>62</v>
      </c>
      <c r="Q86" s="382">
        <v>23</v>
      </c>
      <c r="R86" s="382">
        <v>8</v>
      </c>
      <c r="S86" s="382">
        <v>2</v>
      </c>
      <c r="T86" s="382">
        <v>7</v>
      </c>
      <c r="U86" s="382">
        <v>6</v>
      </c>
      <c r="V86" s="382">
        <v>26</v>
      </c>
      <c r="W86" s="382">
        <v>14</v>
      </c>
      <c r="X86" s="382">
        <v>11</v>
      </c>
      <c r="Y86" s="382">
        <v>5</v>
      </c>
      <c r="Z86" s="382">
        <v>7</v>
      </c>
      <c r="AA86" s="382">
        <v>1</v>
      </c>
      <c r="AB86" s="382">
        <v>50</v>
      </c>
      <c r="AC86" s="382">
        <v>16</v>
      </c>
      <c r="AD86" s="382">
        <v>3</v>
      </c>
      <c r="AE86" s="382">
        <v>2</v>
      </c>
    </row>
    <row r="87" spans="1:31" s="369" customFormat="1" ht="32.25" customHeight="1" x14ac:dyDescent="0.25">
      <c r="A87" s="378" t="s">
        <v>25</v>
      </c>
      <c r="B87" s="378" t="s">
        <v>196</v>
      </c>
      <c r="C87" s="378" t="s">
        <v>65</v>
      </c>
      <c r="D87" s="382">
        <v>129</v>
      </c>
      <c r="E87" s="382">
        <v>114</v>
      </c>
      <c r="F87" s="382">
        <v>531</v>
      </c>
      <c r="G87" s="382">
        <v>377</v>
      </c>
      <c r="H87" s="382">
        <v>120</v>
      </c>
      <c r="I87" s="382">
        <v>33</v>
      </c>
      <c r="J87" s="382">
        <v>308</v>
      </c>
      <c r="K87" s="382">
        <v>216</v>
      </c>
      <c r="L87" s="382">
        <v>73</v>
      </c>
      <c r="M87" s="382">
        <v>55</v>
      </c>
      <c r="N87" s="382">
        <v>31</v>
      </c>
      <c r="O87" s="382">
        <v>41</v>
      </c>
      <c r="P87" s="382">
        <v>81</v>
      </c>
      <c r="Q87" s="382">
        <v>49</v>
      </c>
      <c r="R87" s="382">
        <v>32</v>
      </c>
      <c r="S87" s="382">
        <v>21</v>
      </c>
      <c r="T87" s="382">
        <v>20</v>
      </c>
      <c r="U87" s="382">
        <v>16</v>
      </c>
      <c r="V87" s="382">
        <v>35</v>
      </c>
      <c r="W87" s="382">
        <v>22</v>
      </c>
      <c r="X87" s="382">
        <v>13</v>
      </c>
      <c r="Y87" s="382">
        <v>16</v>
      </c>
      <c r="Z87" s="382">
        <v>8</v>
      </c>
      <c r="AA87" s="382">
        <v>1</v>
      </c>
      <c r="AB87" s="382">
        <v>39</v>
      </c>
      <c r="AC87" s="382">
        <v>18</v>
      </c>
      <c r="AD87" s="382">
        <v>1</v>
      </c>
      <c r="AE87" s="382">
        <v>1</v>
      </c>
    </row>
    <row r="88" spans="1:31" s="369" customFormat="1" ht="32.25" customHeight="1" x14ac:dyDescent="0.25">
      <c r="A88" s="378" t="s">
        <v>25</v>
      </c>
      <c r="B88" s="378" t="s">
        <v>188</v>
      </c>
      <c r="C88" s="378" t="s">
        <v>197</v>
      </c>
      <c r="D88" s="382">
        <v>77</v>
      </c>
      <c r="E88" s="382">
        <v>220</v>
      </c>
      <c r="F88" s="382">
        <v>210</v>
      </c>
      <c r="G88" s="382">
        <v>619</v>
      </c>
      <c r="H88" s="382">
        <v>229</v>
      </c>
      <c r="I88" s="382">
        <v>665</v>
      </c>
      <c r="J88" s="382">
        <v>135</v>
      </c>
      <c r="K88" s="382">
        <v>210</v>
      </c>
      <c r="L88" s="382">
        <v>16</v>
      </c>
      <c r="M88" s="382">
        <v>54</v>
      </c>
      <c r="N88" s="382">
        <v>23</v>
      </c>
      <c r="O88" s="382">
        <v>106</v>
      </c>
      <c r="P88" s="382">
        <v>45</v>
      </c>
      <c r="Q88" s="382">
        <v>175</v>
      </c>
      <c r="R88" s="382">
        <v>8</v>
      </c>
      <c r="S88" s="382">
        <v>26</v>
      </c>
      <c r="T88" s="382">
        <v>14</v>
      </c>
      <c r="U88" s="382">
        <v>65</v>
      </c>
      <c r="V88" s="382">
        <v>29</v>
      </c>
      <c r="W88" s="382">
        <v>168</v>
      </c>
      <c r="X88" s="382">
        <v>26</v>
      </c>
      <c r="Y88" s="382">
        <v>88</v>
      </c>
      <c r="Z88" s="382">
        <v>0</v>
      </c>
      <c r="AA88" s="382">
        <v>0</v>
      </c>
      <c r="AB88" s="382">
        <v>18</v>
      </c>
      <c r="AC88" s="382">
        <v>36</v>
      </c>
      <c r="AD88" s="382">
        <v>1</v>
      </c>
      <c r="AE88" s="382">
        <v>4</v>
      </c>
    </row>
    <row r="89" spans="1:31" s="369" customFormat="1" ht="32.25" customHeight="1" x14ac:dyDescent="0.25">
      <c r="A89" s="378" t="s">
        <v>25</v>
      </c>
      <c r="B89" s="378" t="s">
        <v>173</v>
      </c>
      <c r="C89" s="378" t="s">
        <v>190</v>
      </c>
      <c r="D89" s="382">
        <v>46</v>
      </c>
      <c r="E89" s="382">
        <v>159</v>
      </c>
      <c r="F89" s="382">
        <v>111</v>
      </c>
      <c r="G89" s="382">
        <v>495</v>
      </c>
      <c r="H89" s="382">
        <v>21</v>
      </c>
      <c r="I89" s="382">
        <v>60</v>
      </c>
      <c r="J89" s="382">
        <v>78</v>
      </c>
      <c r="K89" s="382">
        <v>214</v>
      </c>
      <c r="L89" s="382">
        <v>6</v>
      </c>
      <c r="M89" s="382">
        <v>34</v>
      </c>
      <c r="N89" s="382">
        <v>24</v>
      </c>
      <c r="O89" s="382">
        <v>106</v>
      </c>
      <c r="P89" s="382">
        <v>14</v>
      </c>
      <c r="Q89" s="382">
        <v>42</v>
      </c>
      <c r="R89" s="382">
        <v>1</v>
      </c>
      <c r="S89" s="382">
        <v>6</v>
      </c>
      <c r="T89" s="382">
        <v>21</v>
      </c>
      <c r="U89" s="382">
        <v>102</v>
      </c>
      <c r="V89" s="382">
        <v>47</v>
      </c>
      <c r="W89" s="382">
        <v>245</v>
      </c>
      <c r="X89" s="382">
        <v>23</v>
      </c>
      <c r="Y89" s="382">
        <v>90</v>
      </c>
      <c r="Z89" s="382">
        <v>2</v>
      </c>
      <c r="AA89" s="382">
        <v>11</v>
      </c>
      <c r="AB89" s="382">
        <v>19</v>
      </c>
      <c r="AC89" s="382">
        <v>53</v>
      </c>
      <c r="AD89" s="382">
        <v>3</v>
      </c>
      <c r="AE89" s="382">
        <v>2</v>
      </c>
    </row>
    <row r="90" spans="1:31" s="369" customFormat="1" ht="32.25" customHeight="1" x14ac:dyDescent="0.25">
      <c r="A90" s="378" t="s">
        <v>25</v>
      </c>
      <c r="B90" s="378" t="s">
        <v>884</v>
      </c>
      <c r="C90" s="378" t="s">
        <v>885</v>
      </c>
      <c r="D90" s="382">
        <v>273</v>
      </c>
      <c r="E90" s="382">
        <v>204</v>
      </c>
      <c r="F90" s="382">
        <v>801</v>
      </c>
      <c r="G90" s="382">
        <v>521</v>
      </c>
      <c r="H90" s="382">
        <v>84</v>
      </c>
      <c r="I90" s="382">
        <v>29</v>
      </c>
      <c r="J90" s="382">
        <v>296</v>
      </c>
      <c r="K90" s="382">
        <v>100</v>
      </c>
      <c r="L90" s="382">
        <v>50</v>
      </c>
      <c r="M90" s="382">
        <v>47</v>
      </c>
      <c r="N90" s="382">
        <v>135</v>
      </c>
      <c r="O90" s="382">
        <v>88</v>
      </c>
      <c r="P90" s="382">
        <v>9</v>
      </c>
      <c r="Q90" s="382">
        <v>4</v>
      </c>
      <c r="R90" s="382">
        <v>19</v>
      </c>
      <c r="S90" s="382">
        <v>4</v>
      </c>
      <c r="T90" s="382">
        <v>78</v>
      </c>
      <c r="U90" s="382">
        <v>116</v>
      </c>
      <c r="V90" s="382">
        <v>399</v>
      </c>
      <c r="W90" s="382">
        <v>460</v>
      </c>
      <c r="X90" s="382">
        <v>84</v>
      </c>
      <c r="Y90" s="382">
        <v>108</v>
      </c>
      <c r="Z90" s="382">
        <v>6</v>
      </c>
      <c r="AA90" s="382">
        <v>13</v>
      </c>
      <c r="AB90" s="382">
        <v>84</v>
      </c>
      <c r="AC90" s="382">
        <v>65</v>
      </c>
      <c r="AD90" s="382">
        <v>3</v>
      </c>
      <c r="AE90" s="382">
        <v>5</v>
      </c>
    </row>
    <row r="91" spans="1:31" s="369" customFormat="1" ht="32.25" customHeight="1" x14ac:dyDescent="0.25">
      <c r="A91" s="378" t="s">
        <v>25</v>
      </c>
      <c r="B91" s="378" t="s">
        <v>84</v>
      </c>
      <c r="C91" s="378" t="s">
        <v>88</v>
      </c>
      <c r="D91" s="382">
        <v>211</v>
      </c>
      <c r="E91" s="382">
        <v>50</v>
      </c>
      <c r="F91" s="382">
        <v>641</v>
      </c>
      <c r="G91" s="382">
        <v>170</v>
      </c>
      <c r="H91" s="382">
        <v>137</v>
      </c>
      <c r="I91" s="382">
        <v>23</v>
      </c>
      <c r="J91" s="382">
        <v>549</v>
      </c>
      <c r="K91" s="382">
        <v>62</v>
      </c>
      <c r="L91" s="382">
        <v>77</v>
      </c>
      <c r="M91" s="382">
        <v>14</v>
      </c>
      <c r="N91" s="382">
        <v>22</v>
      </c>
      <c r="O91" s="382">
        <v>1</v>
      </c>
      <c r="P91" s="382">
        <v>67</v>
      </c>
      <c r="Q91" s="382">
        <v>25</v>
      </c>
      <c r="R91" s="382">
        <v>42</v>
      </c>
      <c r="S91" s="382">
        <v>2</v>
      </c>
      <c r="T91" s="382">
        <v>11</v>
      </c>
      <c r="U91" s="382">
        <v>9</v>
      </c>
      <c r="V91" s="382">
        <v>35</v>
      </c>
      <c r="W91" s="382">
        <v>15</v>
      </c>
      <c r="X91" s="382">
        <v>11</v>
      </c>
      <c r="Y91" s="382">
        <v>1</v>
      </c>
      <c r="Z91" s="382">
        <v>12</v>
      </c>
      <c r="AA91" s="382">
        <v>3</v>
      </c>
      <c r="AB91" s="382">
        <v>79</v>
      </c>
      <c r="AC91" s="382">
        <v>13</v>
      </c>
      <c r="AD91" s="382">
        <v>4</v>
      </c>
      <c r="AE91" s="382">
        <v>0</v>
      </c>
    </row>
    <row r="92" spans="1:31" s="369" customFormat="1" ht="32.25" customHeight="1" x14ac:dyDescent="0.25">
      <c r="A92" s="424" t="s">
        <v>26</v>
      </c>
      <c r="B92" s="378" t="s">
        <v>786</v>
      </c>
      <c r="C92" s="378" t="s">
        <v>825</v>
      </c>
      <c r="D92" s="414">
        <v>24</v>
      </c>
      <c r="E92" s="414">
        <v>23</v>
      </c>
      <c r="F92" s="414">
        <v>175</v>
      </c>
      <c r="G92" s="414">
        <v>305</v>
      </c>
      <c r="H92" s="414">
        <v>61</v>
      </c>
      <c r="I92" s="414">
        <v>94</v>
      </c>
      <c r="J92" s="414">
        <v>108</v>
      </c>
      <c r="K92" s="414">
        <v>108</v>
      </c>
      <c r="L92" s="414">
        <v>5</v>
      </c>
      <c r="M92" s="414">
        <v>10</v>
      </c>
      <c r="N92" s="414">
        <v>0</v>
      </c>
      <c r="O92" s="414">
        <v>0</v>
      </c>
      <c r="P92" s="414">
        <v>7</v>
      </c>
      <c r="Q92" s="414">
        <v>12</v>
      </c>
      <c r="R92" s="414">
        <v>9</v>
      </c>
      <c r="S92" s="414">
        <v>15</v>
      </c>
      <c r="T92" s="414">
        <v>0</v>
      </c>
      <c r="U92" s="414">
        <v>0</v>
      </c>
      <c r="V92" s="414">
        <v>0</v>
      </c>
      <c r="W92" s="414">
        <v>0</v>
      </c>
      <c r="X92" s="414">
        <v>0</v>
      </c>
      <c r="Y92" s="414">
        <v>0</v>
      </c>
      <c r="Z92" s="414">
        <v>0</v>
      </c>
      <c r="AA92" s="414">
        <v>0</v>
      </c>
      <c r="AB92" s="414">
        <v>0</v>
      </c>
      <c r="AC92" s="414">
        <v>0</v>
      </c>
      <c r="AD92" s="414">
        <v>0</v>
      </c>
      <c r="AE92" s="414">
        <v>0</v>
      </c>
    </row>
    <row r="93" spans="1:31" s="369" customFormat="1" ht="32.25" customHeight="1" x14ac:dyDescent="0.25">
      <c r="A93" s="424" t="s">
        <v>26</v>
      </c>
      <c r="B93" s="378" t="s">
        <v>786</v>
      </c>
      <c r="C93" s="378" t="s">
        <v>106</v>
      </c>
      <c r="D93" s="414">
        <v>84</v>
      </c>
      <c r="E93" s="414">
        <v>108</v>
      </c>
      <c r="F93" s="414">
        <v>464</v>
      </c>
      <c r="G93" s="414">
        <v>583</v>
      </c>
      <c r="H93" s="414">
        <v>1036</v>
      </c>
      <c r="I93" s="414">
        <v>1036</v>
      </c>
      <c r="J93" s="414">
        <v>753</v>
      </c>
      <c r="K93" s="414">
        <v>497</v>
      </c>
      <c r="L93" s="414">
        <v>28</v>
      </c>
      <c r="M93" s="414">
        <v>42</v>
      </c>
      <c r="N93" s="414">
        <v>0</v>
      </c>
      <c r="O93" s="414">
        <v>0</v>
      </c>
      <c r="P93" s="414">
        <v>75</v>
      </c>
      <c r="Q93" s="414">
        <v>88</v>
      </c>
      <c r="R93" s="414">
        <v>26</v>
      </c>
      <c r="S93" s="414">
        <v>12</v>
      </c>
      <c r="T93" s="416">
        <v>35</v>
      </c>
      <c r="U93" s="416">
        <v>41</v>
      </c>
      <c r="V93" s="416">
        <v>80</v>
      </c>
      <c r="W93" s="416">
        <v>88</v>
      </c>
      <c r="X93" s="416">
        <v>52</v>
      </c>
      <c r="Y93" s="416">
        <v>72</v>
      </c>
      <c r="Z93" s="414">
        <v>4</v>
      </c>
      <c r="AA93" s="414">
        <v>2</v>
      </c>
      <c r="AB93" s="414">
        <v>15</v>
      </c>
      <c r="AC93" s="414">
        <v>10</v>
      </c>
      <c r="AD93" s="414">
        <v>0</v>
      </c>
      <c r="AE93" s="414">
        <v>0</v>
      </c>
    </row>
    <row r="94" spans="1:31" s="369" customFormat="1" ht="32.25" customHeight="1" x14ac:dyDescent="0.25">
      <c r="A94" s="424" t="s">
        <v>26</v>
      </c>
      <c r="B94" s="378" t="s">
        <v>786</v>
      </c>
      <c r="C94" s="378" t="s">
        <v>107</v>
      </c>
      <c r="D94" s="414">
        <v>14</v>
      </c>
      <c r="E94" s="414">
        <v>12</v>
      </c>
      <c r="F94" s="414">
        <v>141</v>
      </c>
      <c r="G94" s="414">
        <v>233</v>
      </c>
      <c r="H94" s="414">
        <v>142</v>
      </c>
      <c r="I94" s="414">
        <v>230</v>
      </c>
      <c r="J94" s="414">
        <v>405</v>
      </c>
      <c r="K94" s="414">
        <v>327</v>
      </c>
      <c r="L94" s="414">
        <v>22</v>
      </c>
      <c r="M94" s="414">
        <v>13</v>
      </c>
      <c r="N94" s="414">
        <v>1</v>
      </c>
      <c r="O94" s="414">
        <v>0</v>
      </c>
      <c r="P94" s="414">
        <v>2</v>
      </c>
      <c r="Q94" s="414">
        <v>9</v>
      </c>
      <c r="R94" s="414">
        <v>18</v>
      </c>
      <c r="S94" s="414">
        <v>12</v>
      </c>
      <c r="T94" s="414">
        <v>26</v>
      </c>
      <c r="U94" s="414">
        <v>36</v>
      </c>
      <c r="V94" s="414">
        <v>57</v>
      </c>
      <c r="W94" s="414">
        <v>76</v>
      </c>
      <c r="X94" s="414">
        <v>6</v>
      </c>
      <c r="Y94" s="414">
        <v>12</v>
      </c>
      <c r="Z94" s="414">
        <v>8</v>
      </c>
      <c r="AA94" s="414">
        <v>6</v>
      </c>
      <c r="AB94" s="414">
        <v>8</v>
      </c>
      <c r="AC94" s="414">
        <v>6</v>
      </c>
      <c r="AD94" s="414">
        <v>0</v>
      </c>
      <c r="AE94" s="414">
        <v>0</v>
      </c>
    </row>
    <row r="95" spans="1:31" s="369" customFormat="1" ht="32.25" customHeight="1" x14ac:dyDescent="0.25">
      <c r="A95" s="424" t="s">
        <v>26</v>
      </c>
      <c r="B95" s="378" t="s">
        <v>786</v>
      </c>
      <c r="C95" s="378" t="s">
        <v>826</v>
      </c>
      <c r="D95" s="414">
        <v>52</v>
      </c>
      <c r="E95" s="414">
        <v>100</v>
      </c>
      <c r="F95" s="414">
        <v>207</v>
      </c>
      <c r="G95" s="414">
        <v>418</v>
      </c>
      <c r="H95" s="414">
        <v>94</v>
      </c>
      <c r="I95" s="414">
        <v>171</v>
      </c>
      <c r="J95" s="414">
        <v>259</v>
      </c>
      <c r="K95" s="414">
        <v>338</v>
      </c>
      <c r="L95" s="414">
        <v>18</v>
      </c>
      <c r="M95" s="414">
        <v>21</v>
      </c>
      <c r="N95" s="414">
        <v>0</v>
      </c>
      <c r="O95" s="414">
        <v>0</v>
      </c>
      <c r="P95" s="414">
        <v>3</v>
      </c>
      <c r="Q95" s="414">
        <v>6</v>
      </c>
      <c r="R95" s="414">
        <v>9</v>
      </c>
      <c r="S95" s="414">
        <v>23</v>
      </c>
      <c r="T95" s="414">
        <v>4</v>
      </c>
      <c r="U95" s="414">
        <v>11</v>
      </c>
      <c r="V95" s="414">
        <v>13</v>
      </c>
      <c r="W95" s="414">
        <v>36</v>
      </c>
      <c r="X95" s="414">
        <v>6</v>
      </c>
      <c r="Y95" s="414">
        <v>4</v>
      </c>
      <c r="Z95" s="414">
        <v>3</v>
      </c>
      <c r="AA95" s="414">
        <v>3</v>
      </c>
      <c r="AB95" s="414">
        <v>9</v>
      </c>
      <c r="AC95" s="414">
        <v>3</v>
      </c>
      <c r="AD95" s="414">
        <v>0</v>
      </c>
      <c r="AE95" s="414">
        <v>0</v>
      </c>
    </row>
    <row r="96" spans="1:31" s="369" customFormat="1" ht="32.25" customHeight="1" x14ac:dyDescent="0.25">
      <c r="A96" s="424" t="s">
        <v>26</v>
      </c>
      <c r="B96" s="378" t="s">
        <v>787</v>
      </c>
      <c r="C96" s="378" t="s">
        <v>827</v>
      </c>
      <c r="D96" s="414">
        <v>17</v>
      </c>
      <c r="E96" s="414">
        <v>66</v>
      </c>
      <c r="F96" s="414">
        <v>108</v>
      </c>
      <c r="G96" s="414">
        <v>348</v>
      </c>
      <c r="H96" s="414">
        <v>45</v>
      </c>
      <c r="I96" s="414">
        <v>172</v>
      </c>
      <c r="J96" s="414">
        <v>108</v>
      </c>
      <c r="K96" s="414">
        <v>602</v>
      </c>
      <c r="L96" s="414">
        <v>6</v>
      </c>
      <c r="M96" s="414">
        <v>6</v>
      </c>
      <c r="N96" s="414">
        <v>0</v>
      </c>
      <c r="O96" s="414">
        <v>0</v>
      </c>
      <c r="P96" s="414">
        <v>1</v>
      </c>
      <c r="Q96" s="414">
        <v>23</v>
      </c>
      <c r="R96" s="414">
        <v>1</v>
      </c>
      <c r="S96" s="414">
        <v>46</v>
      </c>
      <c r="T96" s="414">
        <v>0</v>
      </c>
      <c r="U96" s="414">
        <v>0</v>
      </c>
      <c r="V96" s="414">
        <v>0</v>
      </c>
      <c r="W96" s="414">
        <v>0</v>
      </c>
      <c r="X96" s="414">
        <v>0</v>
      </c>
      <c r="Y96" s="414">
        <v>0</v>
      </c>
      <c r="Z96" s="414">
        <v>0</v>
      </c>
      <c r="AA96" s="414">
        <v>0</v>
      </c>
      <c r="AB96" s="414">
        <v>0</v>
      </c>
      <c r="AC96" s="414">
        <v>0</v>
      </c>
      <c r="AD96" s="414">
        <v>0</v>
      </c>
      <c r="AE96" s="414">
        <v>0</v>
      </c>
    </row>
    <row r="97" spans="1:31" s="369" customFormat="1" ht="32.25" customHeight="1" x14ac:dyDescent="0.25">
      <c r="A97" s="424" t="s">
        <v>26</v>
      </c>
      <c r="B97" s="378" t="s">
        <v>787</v>
      </c>
      <c r="C97" s="378" t="s">
        <v>243</v>
      </c>
      <c r="D97" s="414">
        <v>20</v>
      </c>
      <c r="E97" s="414">
        <v>59</v>
      </c>
      <c r="F97" s="414">
        <v>87</v>
      </c>
      <c r="G97" s="414">
        <v>221</v>
      </c>
      <c r="H97" s="414">
        <v>36</v>
      </c>
      <c r="I97" s="414">
        <v>85</v>
      </c>
      <c r="J97" s="414">
        <v>17</v>
      </c>
      <c r="K97" s="414">
        <v>66</v>
      </c>
      <c r="L97" s="414">
        <v>8</v>
      </c>
      <c r="M97" s="414">
        <v>27</v>
      </c>
      <c r="N97" s="414">
        <v>0</v>
      </c>
      <c r="O97" s="414">
        <v>0</v>
      </c>
      <c r="P97" s="414">
        <v>1</v>
      </c>
      <c r="Q97" s="414">
        <v>0</v>
      </c>
      <c r="R97" s="414">
        <v>1</v>
      </c>
      <c r="S97" s="414">
        <v>5</v>
      </c>
      <c r="T97" s="414">
        <v>0</v>
      </c>
      <c r="U97" s="414">
        <v>0</v>
      </c>
      <c r="V97" s="414">
        <v>0</v>
      </c>
      <c r="W97" s="414">
        <v>0</v>
      </c>
      <c r="X97" s="414">
        <v>0</v>
      </c>
      <c r="Y97" s="414">
        <v>0</v>
      </c>
      <c r="Z97" s="414">
        <v>0</v>
      </c>
      <c r="AA97" s="414">
        <v>0</v>
      </c>
      <c r="AB97" s="414">
        <v>0</v>
      </c>
      <c r="AC97" s="414">
        <v>0</v>
      </c>
      <c r="AD97" s="414">
        <v>0</v>
      </c>
      <c r="AE97" s="414">
        <v>0</v>
      </c>
    </row>
    <row r="98" spans="1:31" s="369" customFormat="1" ht="32.25" customHeight="1" x14ac:dyDescent="0.25">
      <c r="A98" s="424" t="s">
        <v>26</v>
      </c>
      <c r="B98" s="378" t="s">
        <v>100</v>
      </c>
      <c r="C98" s="378" t="s">
        <v>244</v>
      </c>
      <c r="D98" s="414">
        <v>62</v>
      </c>
      <c r="E98" s="414">
        <v>174</v>
      </c>
      <c r="F98" s="414">
        <v>178</v>
      </c>
      <c r="G98" s="414">
        <v>575</v>
      </c>
      <c r="H98" s="414">
        <v>246</v>
      </c>
      <c r="I98" s="414">
        <v>441</v>
      </c>
      <c r="J98" s="414">
        <v>99</v>
      </c>
      <c r="K98" s="414">
        <v>175</v>
      </c>
      <c r="L98" s="414">
        <v>9</v>
      </c>
      <c r="M98" s="414">
        <v>30</v>
      </c>
      <c r="N98" s="414">
        <v>0</v>
      </c>
      <c r="O98" s="414">
        <v>0</v>
      </c>
      <c r="P98" s="414">
        <v>21</v>
      </c>
      <c r="Q98" s="414">
        <v>54</v>
      </c>
      <c r="R98" s="414">
        <v>3</v>
      </c>
      <c r="S98" s="414">
        <v>2</v>
      </c>
      <c r="T98" s="414">
        <v>0</v>
      </c>
      <c r="U98" s="414">
        <v>0</v>
      </c>
      <c r="V98" s="414">
        <v>0</v>
      </c>
      <c r="W98" s="414">
        <v>0</v>
      </c>
      <c r="X98" s="414">
        <v>0</v>
      </c>
      <c r="Y98" s="414">
        <v>0</v>
      </c>
      <c r="Z98" s="414">
        <v>1</v>
      </c>
      <c r="AA98" s="414">
        <v>0</v>
      </c>
      <c r="AB98" s="414">
        <v>1</v>
      </c>
      <c r="AC98" s="414">
        <v>3</v>
      </c>
      <c r="AD98" s="414">
        <v>0</v>
      </c>
      <c r="AE98" s="414">
        <v>0</v>
      </c>
    </row>
    <row r="99" spans="1:31" s="369" customFormat="1" ht="32.25" customHeight="1" x14ac:dyDescent="0.25">
      <c r="A99" s="424" t="s">
        <v>26</v>
      </c>
      <c r="B99" s="378" t="s">
        <v>100</v>
      </c>
      <c r="C99" s="378" t="s">
        <v>828</v>
      </c>
      <c r="D99" s="414">
        <v>26</v>
      </c>
      <c r="E99" s="414">
        <v>120</v>
      </c>
      <c r="F99" s="414">
        <v>100</v>
      </c>
      <c r="G99" s="414">
        <v>490</v>
      </c>
      <c r="H99" s="414">
        <v>42</v>
      </c>
      <c r="I99" s="414">
        <v>167</v>
      </c>
      <c r="J99" s="414">
        <v>96</v>
      </c>
      <c r="K99" s="414">
        <v>269</v>
      </c>
      <c r="L99" s="414">
        <v>8</v>
      </c>
      <c r="M99" s="414">
        <v>26</v>
      </c>
      <c r="N99" s="414">
        <v>2</v>
      </c>
      <c r="O99" s="414">
        <v>7</v>
      </c>
      <c r="P99" s="414">
        <v>25</v>
      </c>
      <c r="Q99" s="414">
        <v>153</v>
      </c>
      <c r="R99" s="414">
        <v>30</v>
      </c>
      <c r="S99" s="414">
        <v>71</v>
      </c>
      <c r="T99" s="414">
        <v>7</v>
      </c>
      <c r="U99" s="414">
        <v>37</v>
      </c>
      <c r="V99" s="414">
        <v>26</v>
      </c>
      <c r="W99" s="414">
        <v>70</v>
      </c>
      <c r="X99" s="414">
        <v>4</v>
      </c>
      <c r="Y99" s="414">
        <v>26</v>
      </c>
      <c r="Z99" s="414">
        <v>1</v>
      </c>
      <c r="AA99" s="414">
        <v>2</v>
      </c>
      <c r="AB99" s="414">
        <v>6</v>
      </c>
      <c r="AC99" s="414">
        <v>4</v>
      </c>
      <c r="AD99" s="414">
        <v>0</v>
      </c>
      <c r="AE99" s="414">
        <v>0</v>
      </c>
    </row>
    <row r="100" spans="1:31" s="369" customFormat="1" ht="32.25" customHeight="1" x14ac:dyDescent="0.25">
      <c r="A100" s="424" t="s">
        <v>26</v>
      </c>
      <c r="B100" s="378" t="s">
        <v>100</v>
      </c>
      <c r="C100" s="378" t="s">
        <v>245</v>
      </c>
      <c r="D100" s="414">
        <v>3</v>
      </c>
      <c r="E100" s="414">
        <v>123</v>
      </c>
      <c r="F100" s="414">
        <v>13</v>
      </c>
      <c r="G100" s="414">
        <v>505</v>
      </c>
      <c r="H100" s="414">
        <v>1</v>
      </c>
      <c r="I100" s="414">
        <v>36</v>
      </c>
      <c r="J100" s="414">
        <v>5</v>
      </c>
      <c r="K100" s="414">
        <v>141</v>
      </c>
      <c r="L100" s="414">
        <v>0</v>
      </c>
      <c r="M100" s="414">
        <v>24</v>
      </c>
      <c r="N100" s="414">
        <v>0</v>
      </c>
      <c r="O100" s="414">
        <v>2</v>
      </c>
      <c r="P100" s="414">
        <v>0</v>
      </c>
      <c r="Q100" s="414">
        <v>10</v>
      </c>
      <c r="R100" s="414">
        <v>0</v>
      </c>
      <c r="S100" s="414">
        <v>3</v>
      </c>
      <c r="T100" s="414">
        <v>0</v>
      </c>
      <c r="U100" s="414">
        <v>0</v>
      </c>
      <c r="V100" s="414">
        <v>0</v>
      </c>
      <c r="W100" s="414">
        <v>0</v>
      </c>
      <c r="X100" s="414">
        <v>0</v>
      </c>
      <c r="Y100" s="414">
        <v>0</v>
      </c>
      <c r="Z100" s="414">
        <v>0</v>
      </c>
      <c r="AA100" s="414">
        <v>0</v>
      </c>
      <c r="AB100" s="414">
        <v>0</v>
      </c>
      <c r="AC100" s="414">
        <v>0</v>
      </c>
      <c r="AD100" s="414">
        <v>0</v>
      </c>
      <c r="AE100" s="414">
        <v>0</v>
      </c>
    </row>
    <row r="101" spans="1:31" s="369" customFormat="1" ht="32.25" customHeight="1" x14ac:dyDescent="0.25">
      <c r="A101" s="424" t="s">
        <v>26</v>
      </c>
      <c r="B101" s="378" t="s">
        <v>100</v>
      </c>
      <c r="C101" s="378" t="s">
        <v>479</v>
      </c>
      <c r="D101" s="414">
        <v>44</v>
      </c>
      <c r="E101" s="414">
        <v>122</v>
      </c>
      <c r="F101" s="414">
        <v>134</v>
      </c>
      <c r="G101" s="414">
        <v>478</v>
      </c>
      <c r="H101" s="414">
        <v>39</v>
      </c>
      <c r="I101" s="414">
        <v>84</v>
      </c>
      <c r="J101" s="414">
        <v>60</v>
      </c>
      <c r="K101" s="414">
        <v>170</v>
      </c>
      <c r="L101" s="414">
        <v>9</v>
      </c>
      <c r="M101" s="414">
        <v>22</v>
      </c>
      <c r="N101" s="414">
        <v>0</v>
      </c>
      <c r="O101" s="414">
        <v>0</v>
      </c>
      <c r="P101" s="414">
        <v>17</v>
      </c>
      <c r="Q101" s="414">
        <v>82</v>
      </c>
      <c r="R101" s="414">
        <v>11</v>
      </c>
      <c r="S101" s="414">
        <v>24</v>
      </c>
      <c r="T101" s="414">
        <v>12</v>
      </c>
      <c r="U101" s="414">
        <v>31</v>
      </c>
      <c r="V101" s="414">
        <v>22</v>
      </c>
      <c r="W101" s="414">
        <v>65</v>
      </c>
      <c r="X101" s="414">
        <v>1</v>
      </c>
      <c r="Y101" s="414">
        <v>25</v>
      </c>
      <c r="Z101" s="414">
        <v>4</v>
      </c>
      <c r="AA101" s="414">
        <v>5</v>
      </c>
      <c r="AB101" s="414">
        <v>4</v>
      </c>
      <c r="AC101" s="414">
        <v>5</v>
      </c>
      <c r="AD101" s="414">
        <v>0</v>
      </c>
      <c r="AE101" s="414">
        <v>0</v>
      </c>
    </row>
    <row r="102" spans="1:31" s="369" customFormat="1" ht="32.25" customHeight="1" x14ac:dyDescent="0.25">
      <c r="A102" s="424" t="s">
        <v>26</v>
      </c>
      <c r="B102" s="378" t="s">
        <v>100</v>
      </c>
      <c r="C102" s="378" t="s">
        <v>829</v>
      </c>
      <c r="D102" s="414">
        <v>4</v>
      </c>
      <c r="E102" s="414">
        <v>25</v>
      </c>
      <c r="F102" s="414">
        <v>40</v>
      </c>
      <c r="G102" s="414">
        <v>158</v>
      </c>
      <c r="H102" s="414">
        <v>29</v>
      </c>
      <c r="I102" s="414">
        <v>110</v>
      </c>
      <c r="J102" s="414">
        <v>28</v>
      </c>
      <c r="K102" s="414">
        <v>73</v>
      </c>
      <c r="L102" s="414">
        <v>9</v>
      </c>
      <c r="M102" s="414">
        <v>46</v>
      </c>
      <c r="N102" s="414">
        <v>0</v>
      </c>
      <c r="O102" s="414">
        <v>0</v>
      </c>
      <c r="P102" s="414">
        <v>4</v>
      </c>
      <c r="Q102" s="414">
        <v>24</v>
      </c>
      <c r="R102" s="414">
        <v>4</v>
      </c>
      <c r="S102" s="414">
        <v>21</v>
      </c>
      <c r="T102" s="414">
        <v>0</v>
      </c>
      <c r="U102" s="414">
        <v>0</v>
      </c>
      <c r="V102" s="414">
        <v>0</v>
      </c>
      <c r="W102" s="414">
        <v>0</v>
      </c>
      <c r="X102" s="414">
        <v>0</v>
      </c>
      <c r="Y102" s="414">
        <v>0</v>
      </c>
      <c r="Z102" s="414">
        <v>0</v>
      </c>
      <c r="AA102" s="414">
        <v>0</v>
      </c>
      <c r="AB102" s="414">
        <v>0</v>
      </c>
      <c r="AC102" s="414">
        <v>0</v>
      </c>
      <c r="AD102" s="414">
        <v>0</v>
      </c>
      <c r="AE102" s="414">
        <v>0</v>
      </c>
    </row>
    <row r="103" spans="1:31" s="369" customFormat="1" ht="32.25" customHeight="1" x14ac:dyDescent="0.25">
      <c r="A103" s="424" t="s">
        <v>26</v>
      </c>
      <c r="B103" s="378" t="s">
        <v>100</v>
      </c>
      <c r="C103" s="378" t="s">
        <v>246</v>
      </c>
      <c r="D103" s="414">
        <v>83</v>
      </c>
      <c r="E103" s="414">
        <v>97</v>
      </c>
      <c r="F103" s="414">
        <v>337</v>
      </c>
      <c r="G103" s="414">
        <v>391</v>
      </c>
      <c r="H103" s="414">
        <v>137</v>
      </c>
      <c r="I103" s="414">
        <v>134</v>
      </c>
      <c r="J103" s="414">
        <v>151</v>
      </c>
      <c r="K103" s="414">
        <v>187</v>
      </c>
      <c r="L103" s="414">
        <v>12</v>
      </c>
      <c r="M103" s="414">
        <v>15</v>
      </c>
      <c r="N103" s="414">
        <v>0</v>
      </c>
      <c r="O103" s="414">
        <v>0</v>
      </c>
      <c r="P103" s="414">
        <v>39</v>
      </c>
      <c r="Q103" s="414">
        <v>59</v>
      </c>
      <c r="R103" s="414">
        <v>16</v>
      </c>
      <c r="S103" s="414">
        <v>12</v>
      </c>
      <c r="T103" s="414">
        <v>6</v>
      </c>
      <c r="U103" s="414">
        <v>26</v>
      </c>
      <c r="V103" s="414">
        <v>6</v>
      </c>
      <c r="W103" s="414">
        <v>30</v>
      </c>
      <c r="X103" s="414">
        <v>9</v>
      </c>
      <c r="Y103" s="414">
        <v>25</v>
      </c>
      <c r="Z103" s="414">
        <v>3</v>
      </c>
      <c r="AA103" s="414">
        <v>1</v>
      </c>
      <c r="AB103" s="414">
        <v>6</v>
      </c>
      <c r="AC103" s="414">
        <v>9</v>
      </c>
      <c r="AD103" s="414">
        <v>0</v>
      </c>
      <c r="AE103" s="414">
        <v>0</v>
      </c>
    </row>
    <row r="104" spans="1:31" s="369" customFormat="1" ht="32.25" customHeight="1" x14ac:dyDescent="0.25">
      <c r="A104" s="424" t="s">
        <v>26</v>
      </c>
      <c r="B104" s="378" t="s">
        <v>77</v>
      </c>
      <c r="C104" s="378" t="s">
        <v>83</v>
      </c>
      <c r="D104" s="414">
        <v>0</v>
      </c>
      <c r="E104" s="414">
        <v>0</v>
      </c>
      <c r="F104" s="414">
        <v>685</v>
      </c>
      <c r="G104" s="414">
        <v>109</v>
      </c>
      <c r="H104" s="414">
        <v>237</v>
      </c>
      <c r="I104" s="414">
        <v>39</v>
      </c>
      <c r="J104" s="414">
        <v>724</v>
      </c>
      <c r="K104" s="414">
        <v>191</v>
      </c>
      <c r="L104" s="414">
        <v>29</v>
      </c>
      <c r="M104" s="414">
        <v>6</v>
      </c>
      <c r="N104" s="414">
        <v>0</v>
      </c>
      <c r="O104" s="414">
        <v>0</v>
      </c>
      <c r="P104" s="414">
        <v>9</v>
      </c>
      <c r="Q104" s="414">
        <v>2</v>
      </c>
      <c r="R104" s="414">
        <v>26</v>
      </c>
      <c r="S104" s="414">
        <v>7</v>
      </c>
      <c r="T104" s="414">
        <v>14</v>
      </c>
      <c r="U104" s="414">
        <v>13</v>
      </c>
      <c r="V104" s="414">
        <v>61</v>
      </c>
      <c r="W104" s="414">
        <v>21</v>
      </c>
      <c r="X104" s="414">
        <v>7</v>
      </c>
      <c r="Y104" s="414">
        <v>5</v>
      </c>
      <c r="Z104" s="414">
        <v>6</v>
      </c>
      <c r="AA104" s="414">
        <v>3</v>
      </c>
      <c r="AB104" s="414">
        <v>18</v>
      </c>
      <c r="AC104" s="414">
        <v>6</v>
      </c>
      <c r="AD104" s="414">
        <v>0</v>
      </c>
      <c r="AE104" s="414">
        <v>0</v>
      </c>
    </row>
    <row r="105" spans="1:31" s="369" customFormat="1" ht="32.25" customHeight="1" x14ac:dyDescent="0.25">
      <c r="A105" s="424" t="s">
        <v>26</v>
      </c>
      <c r="B105" s="378" t="s">
        <v>77</v>
      </c>
      <c r="C105" s="378" t="s">
        <v>78</v>
      </c>
      <c r="D105" s="414">
        <v>22</v>
      </c>
      <c r="E105" s="414">
        <v>4</v>
      </c>
      <c r="F105" s="414">
        <v>263</v>
      </c>
      <c r="G105" s="414">
        <v>144</v>
      </c>
      <c r="H105" s="414">
        <v>257</v>
      </c>
      <c r="I105" s="414">
        <v>42</v>
      </c>
      <c r="J105" s="414">
        <v>943</v>
      </c>
      <c r="K105" s="414">
        <v>78</v>
      </c>
      <c r="L105" s="414">
        <v>5</v>
      </c>
      <c r="M105" s="414">
        <v>6</v>
      </c>
      <c r="N105" s="414">
        <v>0</v>
      </c>
      <c r="O105" s="414">
        <v>0</v>
      </c>
      <c r="P105" s="414">
        <v>14</v>
      </c>
      <c r="Q105" s="414">
        <v>0</v>
      </c>
      <c r="R105" s="414">
        <v>45</v>
      </c>
      <c r="S105" s="414">
        <v>1</v>
      </c>
      <c r="T105" s="414">
        <v>28</v>
      </c>
      <c r="U105" s="414">
        <v>38</v>
      </c>
      <c r="V105" s="414">
        <v>49</v>
      </c>
      <c r="W105" s="414">
        <v>67</v>
      </c>
      <c r="X105" s="414">
        <v>7</v>
      </c>
      <c r="Y105" s="414">
        <v>3</v>
      </c>
      <c r="Z105" s="414">
        <v>5</v>
      </c>
      <c r="AA105" s="414">
        <v>3</v>
      </c>
      <c r="AB105" s="414">
        <v>11</v>
      </c>
      <c r="AC105" s="414">
        <v>4</v>
      </c>
      <c r="AD105" s="414">
        <v>0</v>
      </c>
      <c r="AE105" s="414">
        <v>0</v>
      </c>
    </row>
    <row r="106" spans="1:31" s="369" customFormat="1" ht="32.25" customHeight="1" x14ac:dyDescent="0.25">
      <c r="A106" s="424" t="s">
        <v>26</v>
      </c>
      <c r="B106" s="378" t="s">
        <v>77</v>
      </c>
      <c r="C106" s="378" t="s">
        <v>80</v>
      </c>
      <c r="D106" s="414">
        <v>40</v>
      </c>
      <c r="E106" s="414">
        <v>71</v>
      </c>
      <c r="F106" s="414">
        <v>297</v>
      </c>
      <c r="G106" s="414">
        <v>276</v>
      </c>
      <c r="H106" s="414">
        <v>469</v>
      </c>
      <c r="I106" s="414">
        <v>140</v>
      </c>
      <c r="J106" s="414">
        <v>1447</v>
      </c>
      <c r="K106" s="414">
        <v>271</v>
      </c>
      <c r="L106" s="414">
        <v>24</v>
      </c>
      <c r="M106" s="414">
        <v>35</v>
      </c>
      <c r="N106" s="414">
        <v>0</v>
      </c>
      <c r="O106" s="414">
        <v>0</v>
      </c>
      <c r="P106" s="414">
        <v>30</v>
      </c>
      <c r="Q106" s="414">
        <v>21</v>
      </c>
      <c r="R106" s="414">
        <v>100</v>
      </c>
      <c r="S106" s="414">
        <v>25</v>
      </c>
      <c r="T106" s="414">
        <v>10</v>
      </c>
      <c r="U106" s="414">
        <v>3</v>
      </c>
      <c r="V106" s="414">
        <v>56</v>
      </c>
      <c r="W106" s="414">
        <v>28</v>
      </c>
      <c r="X106" s="414">
        <v>9</v>
      </c>
      <c r="Y106" s="414">
        <v>3</v>
      </c>
      <c r="Z106" s="414">
        <v>8</v>
      </c>
      <c r="AA106" s="414">
        <v>5</v>
      </c>
      <c r="AB106" s="414">
        <v>11</v>
      </c>
      <c r="AC106" s="414">
        <v>6</v>
      </c>
      <c r="AD106" s="414">
        <v>0</v>
      </c>
      <c r="AE106" s="414">
        <v>0</v>
      </c>
    </row>
    <row r="107" spans="1:31" s="369" customFormat="1" ht="32.25" customHeight="1" x14ac:dyDescent="0.25">
      <c r="A107" s="424" t="s">
        <v>26</v>
      </c>
      <c r="B107" s="378" t="s">
        <v>247</v>
      </c>
      <c r="C107" s="378" t="s">
        <v>830</v>
      </c>
      <c r="D107" s="414">
        <v>4</v>
      </c>
      <c r="E107" s="414">
        <v>147</v>
      </c>
      <c r="F107" s="414">
        <v>18</v>
      </c>
      <c r="G107" s="414">
        <v>673</v>
      </c>
      <c r="H107" s="414">
        <v>1</v>
      </c>
      <c r="I107" s="414">
        <v>36</v>
      </c>
      <c r="J107" s="414">
        <v>0</v>
      </c>
      <c r="K107" s="414">
        <v>50</v>
      </c>
      <c r="L107" s="414">
        <v>0</v>
      </c>
      <c r="M107" s="414">
        <v>22</v>
      </c>
      <c r="N107" s="414">
        <v>1</v>
      </c>
      <c r="O107" s="414">
        <v>39</v>
      </c>
      <c r="P107" s="414">
        <v>2</v>
      </c>
      <c r="Q107" s="414">
        <v>46</v>
      </c>
      <c r="R107" s="414">
        <v>0</v>
      </c>
      <c r="S107" s="414">
        <v>8</v>
      </c>
      <c r="T107" s="414">
        <v>14</v>
      </c>
      <c r="U107" s="414">
        <v>86</v>
      </c>
      <c r="V107" s="414">
        <v>14</v>
      </c>
      <c r="W107" s="414">
        <v>87</v>
      </c>
      <c r="X107" s="414">
        <v>14</v>
      </c>
      <c r="Y107" s="414">
        <v>102</v>
      </c>
      <c r="Z107" s="414">
        <v>0</v>
      </c>
      <c r="AA107" s="414">
        <v>2</v>
      </c>
      <c r="AB107" s="414">
        <v>0</v>
      </c>
      <c r="AC107" s="414">
        <v>4</v>
      </c>
      <c r="AD107" s="414">
        <v>0</v>
      </c>
      <c r="AE107" s="414">
        <v>0</v>
      </c>
    </row>
    <row r="108" spans="1:31" s="369" customFormat="1" ht="32.25" customHeight="1" x14ac:dyDescent="0.25">
      <c r="A108" s="424" t="s">
        <v>26</v>
      </c>
      <c r="B108" s="378" t="s">
        <v>247</v>
      </c>
      <c r="C108" s="378" t="s">
        <v>831</v>
      </c>
      <c r="D108" s="414">
        <v>35</v>
      </c>
      <c r="E108" s="414">
        <v>39</v>
      </c>
      <c r="F108" s="414">
        <v>170</v>
      </c>
      <c r="G108" s="414">
        <v>244</v>
      </c>
      <c r="H108" s="414">
        <v>14</v>
      </c>
      <c r="I108" s="414">
        <v>40</v>
      </c>
      <c r="J108" s="414">
        <v>125</v>
      </c>
      <c r="K108" s="414">
        <v>342</v>
      </c>
      <c r="L108" s="414">
        <v>15</v>
      </c>
      <c r="M108" s="414">
        <v>31</v>
      </c>
      <c r="N108" s="414">
        <v>0</v>
      </c>
      <c r="O108" s="414">
        <v>0</v>
      </c>
      <c r="P108" s="414">
        <v>0</v>
      </c>
      <c r="Q108" s="414">
        <v>15</v>
      </c>
      <c r="R108" s="414">
        <v>6</v>
      </c>
      <c r="S108" s="414">
        <v>17</v>
      </c>
      <c r="T108" s="414">
        <v>0</v>
      </c>
      <c r="U108" s="414">
        <v>0</v>
      </c>
      <c r="V108" s="414">
        <v>0</v>
      </c>
      <c r="W108" s="414">
        <v>0</v>
      </c>
      <c r="X108" s="414">
        <v>0</v>
      </c>
      <c r="Y108" s="414">
        <v>0</v>
      </c>
      <c r="Z108" s="414">
        <v>0</v>
      </c>
      <c r="AA108" s="414">
        <v>0</v>
      </c>
      <c r="AB108" s="414">
        <v>0</v>
      </c>
      <c r="AC108" s="414">
        <v>0</v>
      </c>
      <c r="AD108" s="414">
        <v>0</v>
      </c>
      <c r="AE108" s="414">
        <v>0</v>
      </c>
    </row>
    <row r="109" spans="1:31" s="369" customFormat="1" ht="32.25" customHeight="1" x14ac:dyDescent="0.25">
      <c r="A109" s="424" t="s">
        <v>26</v>
      </c>
      <c r="B109" s="378" t="s">
        <v>788</v>
      </c>
      <c r="C109" s="378" t="s">
        <v>832</v>
      </c>
      <c r="D109" s="414">
        <v>92</v>
      </c>
      <c r="E109" s="414">
        <v>18</v>
      </c>
      <c r="F109" s="414">
        <v>595</v>
      </c>
      <c r="G109" s="414">
        <v>101</v>
      </c>
      <c r="H109" s="414">
        <v>431</v>
      </c>
      <c r="I109" s="414">
        <v>39</v>
      </c>
      <c r="J109" s="414">
        <v>1070</v>
      </c>
      <c r="K109" s="414">
        <v>81</v>
      </c>
      <c r="L109" s="414">
        <v>21</v>
      </c>
      <c r="M109" s="414">
        <v>5</v>
      </c>
      <c r="N109" s="414">
        <v>0</v>
      </c>
      <c r="O109" s="414">
        <v>0</v>
      </c>
      <c r="P109" s="414">
        <v>31</v>
      </c>
      <c r="Q109" s="414">
        <v>4</v>
      </c>
      <c r="R109" s="414">
        <v>96</v>
      </c>
      <c r="S109" s="414">
        <v>9</v>
      </c>
      <c r="T109" s="414">
        <v>37</v>
      </c>
      <c r="U109" s="414">
        <v>91</v>
      </c>
      <c r="V109" s="414">
        <v>74</v>
      </c>
      <c r="W109" s="414">
        <v>93</v>
      </c>
      <c r="X109" s="414">
        <v>0</v>
      </c>
      <c r="Y109" s="414">
        <v>0</v>
      </c>
      <c r="Z109" s="414">
        <v>6</v>
      </c>
      <c r="AA109" s="414">
        <v>0</v>
      </c>
      <c r="AB109" s="414">
        <v>17</v>
      </c>
      <c r="AC109" s="414">
        <v>1</v>
      </c>
      <c r="AD109" s="414">
        <v>0</v>
      </c>
      <c r="AE109" s="414">
        <v>0</v>
      </c>
    </row>
    <row r="110" spans="1:31" s="369" customFormat="1" ht="32.25" customHeight="1" x14ac:dyDescent="0.25">
      <c r="A110" s="424" t="s">
        <v>26</v>
      </c>
      <c r="B110" s="378" t="s">
        <v>788</v>
      </c>
      <c r="C110" s="378" t="s">
        <v>182</v>
      </c>
      <c r="D110" s="414">
        <v>35</v>
      </c>
      <c r="E110" s="414">
        <v>25</v>
      </c>
      <c r="F110" s="414">
        <v>192</v>
      </c>
      <c r="G110" s="414">
        <v>163</v>
      </c>
      <c r="H110" s="414">
        <v>98</v>
      </c>
      <c r="I110" s="414">
        <v>109</v>
      </c>
      <c r="J110" s="414">
        <v>223</v>
      </c>
      <c r="K110" s="414">
        <v>135</v>
      </c>
      <c r="L110" s="414">
        <v>8</v>
      </c>
      <c r="M110" s="414">
        <v>6</v>
      </c>
      <c r="N110" s="414">
        <v>0</v>
      </c>
      <c r="O110" s="414">
        <v>0</v>
      </c>
      <c r="P110" s="414">
        <v>12</v>
      </c>
      <c r="Q110" s="414">
        <v>36</v>
      </c>
      <c r="R110" s="414">
        <v>18</v>
      </c>
      <c r="S110" s="414">
        <v>18</v>
      </c>
      <c r="T110" s="414">
        <v>10</v>
      </c>
      <c r="U110" s="414">
        <v>11</v>
      </c>
      <c r="V110" s="414">
        <v>16</v>
      </c>
      <c r="W110" s="414">
        <v>19</v>
      </c>
      <c r="X110" s="414">
        <v>4</v>
      </c>
      <c r="Y110" s="414">
        <v>1</v>
      </c>
      <c r="Z110" s="414">
        <v>3</v>
      </c>
      <c r="AA110" s="414">
        <v>4</v>
      </c>
      <c r="AB110" s="414">
        <v>3</v>
      </c>
      <c r="AC110" s="414">
        <v>4</v>
      </c>
      <c r="AD110" s="414">
        <v>0</v>
      </c>
      <c r="AE110" s="414">
        <v>0</v>
      </c>
    </row>
    <row r="111" spans="1:31" s="369" customFormat="1" ht="32.25" customHeight="1" x14ac:dyDescent="0.25">
      <c r="A111" s="424" t="s">
        <v>26</v>
      </c>
      <c r="B111" s="378" t="s">
        <v>788</v>
      </c>
      <c r="C111" s="378" t="s">
        <v>833</v>
      </c>
      <c r="D111" s="414">
        <v>207</v>
      </c>
      <c r="E111" s="414">
        <v>30</v>
      </c>
      <c r="F111" s="414">
        <v>925</v>
      </c>
      <c r="G111" s="414">
        <v>130</v>
      </c>
      <c r="H111" s="414">
        <v>609</v>
      </c>
      <c r="I111" s="414">
        <v>80</v>
      </c>
      <c r="J111" s="414">
        <v>1310</v>
      </c>
      <c r="K111" s="414">
        <v>177</v>
      </c>
      <c r="L111" s="414">
        <v>51</v>
      </c>
      <c r="M111" s="414">
        <v>9</v>
      </c>
      <c r="N111" s="414">
        <v>1</v>
      </c>
      <c r="O111" s="414">
        <v>0</v>
      </c>
      <c r="P111" s="414">
        <v>35</v>
      </c>
      <c r="Q111" s="414">
        <v>4</v>
      </c>
      <c r="R111" s="414">
        <v>78</v>
      </c>
      <c r="S111" s="414">
        <v>11</v>
      </c>
      <c r="T111" s="414">
        <v>32</v>
      </c>
      <c r="U111" s="414">
        <v>8</v>
      </c>
      <c r="V111" s="414">
        <v>85</v>
      </c>
      <c r="W111" s="414">
        <v>24</v>
      </c>
      <c r="X111" s="414">
        <v>20</v>
      </c>
      <c r="Y111" s="414">
        <v>10</v>
      </c>
      <c r="Z111" s="414">
        <v>4</v>
      </c>
      <c r="AA111" s="414">
        <v>2</v>
      </c>
      <c r="AB111" s="414">
        <v>26</v>
      </c>
      <c r="AC111" s="414">
        <v>6</v>
      </c>
      <c r="AD111" s="414">
        <v>0</v>
      </c>
      <c r="AE111" s="414">
        <v>0</v>
      </c>
    </row>
    <row r="112" spans="1:31" s="369" customFormat="1" ht="32.25" customHeight="1" x14ac:dyDescent="0.25">
      <c r="A112" s="424" t="s">
        <v>26</v>
      </c>
      <c r="B112" s="378" t="s">
        <v>788</v>
      </c>
      <c r="C112" s="378" t="s">
        <v>834</v>
      </c>
      <c r="D112" s="414">
        <v>131</v>
      </c>
      <c r="E112" s="414">
        <v>29</v>
      </c>
      <c r="F112" s="414">
        <v>326</v>
      </c>
      <c r="G112" s="414">
        <v>70</v>
      </c>
      <c r="H112" s="414">
        <v>190</v>
      </c>
      <c r="I112" s="414">
        <v>38</v>
      </c>
      <c r="J112" s="414">
        <v>907</v>
      </c>
      <c r="K112" s="414">
        <v>245</v>
      </c>
      <c r="L112" s="414">
        <v>73</v>
      </c>
      <c r="M112" s="414">
        <v>9</v>
      </c>
      <c r="N112" s="414">
        <v>0</v>
      </c>
      <c r="O112" s="414">
        <v>0</v>
      </c>
      <c r="P112" s="414">
        <v>3</v>
      </c>
      <c r="Q112" s="414">
        <v>1</v>
      </c>
      <c r="R112" s="414">
        <v>57</v>
      </c>
      <c r="S112" s="414">
        <v>25</v>
      </c>
      <c r="T112" s="414">
        <v>31</v>
      </c>
      <c r="U112" s="414">
        <v>20</v>
      </c>
      <c r="V112" s="414">
        <v>87</v>
      </c>
      <c r="W112" s="414">
        <v>38</v>
      </c>
      <c r="X112" s="414">
        <v>36</v>
      </c>
      <c r="Y112" s="414">
        <v>23</v>
      </c>
      <c r="Z112" s="414">
        <v>5</v>
      </c>
      <c r="AA112" s="414">
        <v>0</v>
      </c>
      <c r="AB112" s="414">
        <v>9</v>
      </c>
      <c r="AC112" s="414">
        <v>1</v>
      </c>
      <c r="AD112" s="414">
        <v>0</v>
      </c>
      <c r="AE112" s="414">
        <v>0</v>
      </c>
    </row>
    <row r="113" spans="1:31" s="369" customFormat="1" ht="32.25" customHeight="1" x14ac:dyDescent="0.25">
      <c r="A113" s="424" t="s">
        <v>26</v>
      </c>
      <c r="B113" s="378" t="s">
        <v>788</v>
      </c>
      <c r="C113" s="378" t="s">
        <v>249</v>
      </c>
      <c r="D113" s="414">
        <v>13</v>
      </c>
      <c r="E113" s="414">
        <v>4</v>
      </c>
      <c r="F113" s="414">
        <v>194</v>
      </c>
      <c r="G113" s="414">
        <v>145</v>
      </c>
      <c r="H113" s="414">
        <v>50</v>
      </c>
      <c r="I113" s="414">
        <v>27</v>
      </c>
      <c r="J113" s="414">
        <v>658</v>
      </c>
      <c r="K113" s="414">
        <v>342</v>
      </c>
      <c r="L113" s="414">
        <v>48</v>
      </c>
      <c r="M113" s="414">
        <v>35</v>
      </c>
      <c r="N113" s="414">
        <v>45</v>
      </c>
      <c r="O113" s="414">
        <v>32</v>
      </c>
      <c r="P113" s="414">
        <v>3</v>
      </c>
      <c r="Q113" s="414">
        <v>3</v>
      </c>
      <c r="R113" s="414">
        <v>42</v>
      </c>
      <c r="S113" s="414">
        <v>29</v>
      </c>
      <c r="T113" s="414">
        <v>0</v>
      </c>
      <c r="U113" s="414">
        <v>0</v>
      </c>
      <c r="V113" s="414">
        <v>0</v>
      </c>
      <c r="W113" s="414">
        <v>0</v>
      </c>
      <c r="X113" s="414">
        <v>0</v>
      </c>
      <c r="Y113" s="414">
        <v>0</v>
      </c>
      <c r="Z113" s="414">
        <v>0</v>
      </c>
      <c r="AA113" s="414">
        <v>0</v>
      </c>
      <c r="AB113" s="414">
        <v>0</v>
      </c>
      <c r="AC113" s="414">
        <v>0</v>
      </c>
      <c r="AD113" s="414">
        <v>0</v>
      </c>
      <c r="AE113" s="414">
        <v>0</v>
      </c>
    </row>
    <row r="114" spans="1:31" s="369" customFormat="1" ht="32.25" customHeight="1" x14ac:dyDescent="0.25">
      <c r="A114" s="424" t="s">
        <v>26</v>
      </c>
      <c r="B114" s="378" t="s">
        <v>788</v>
      </c>
      <c r="C114" s="378" t="s">
        <v>87</v>
      </c>
      <c r="D114" s="414">
        <v>71</v>
      </c>
      <c r="E114" s="414">
        <v>16</v>
      </c>
      <c r="F114" s="414">
        <v>339</v>
      </c>
      <c r="G114" s="414">
        <v>53</v>
      </c>
      <c r="H114" s="414">
        <v>188</v>
      </c>
      <c r="I114" s="414">
        <v>30</v>
      </c>
      <c r="J114" s="414">
        <v>900</v>
      </c>
      <c r="K114" s="414">
        <v>83</v>
      </c>
      <c r="L114" s="414">
        <v>13</v>
      </c>
      <c r="M114" s="414">
        <v>2</v>
      </c>
      <c r="N114" s="414">
        <v>5</v>
      </c>
      <c r="O114" s="414">
        <v>2</v>
      </c>
      <c r="P114" s="414">
        <v>16</v>
      </c>
      <c r="Q114" s="414">
        <v>5</v>
      </c>
      <c r="R114" s="414">
        <v>47</v>
      </c>
      <c r="S114" s="414">
        <v>4</v>
      </c>
      <c r="T114" s="414">
        <v>7</v>
      </c>
      <c r="U114" s="414">
        <v>2</v>
      </c>
      <c r="V114" s="414">
        <v>24</v>
      </c>
      <c r="W114" s="414">
        <v>6</v>
      </c>
      <c r="X114" s="414">
        <v>5</v>
      </c>
      <c r="Y114" s="414">
        <v>3</v>
      </c>
      <c r="Z114" s="414">
        <v>2</v>
      </c>
      <c r="AA114" s="414">
        <v>0</v>
      </c>
      <c r="AB114" s="414">
        <v>2</v>
      </c>
      <c r="AC114" s="414">
        <v>0</v>
      </c>
      <c r="AD114" s="414">
        <v>0</v>
      </c>
      <c r="AE114" s="414">
        <v>0</v>
      </c>
    </row>
    <row r="115" spans="1:31" s="369" customFormat="1" ht="32.25" customHeight="1" x14ac:dyDescent="0.25">
      <c r="A115" s="424" t="s">
        <v>26</v>
      </c>
      <c r="B115" s="378" t="s">
        <v>788</v>
      </c>
      <c r="C115" s="378" t="s">
        <v>85</v>
      </c>
      <c r="D115" s="414">
        <v>20</v>
      </c>
      <c r="E115" s="414">
        <v>12</v>
      </c>
      <c r="F115" s="414">
        <v>127</v>
      </c>
      <c r="G115" s="414">
        <v>98</v>
      </c>
      <c r="H115" s="414">
        <v>86</v>
      </c>
      <c r="I115" s="414">
        <v>79</v>
      </c>
      <c r="J115" s="414">
        <v>705</v>
      </c>
      <c r="K115" s="414">
        <v>391</v>
      </c>
      <c r="L115" s="414">
        <v>4</v>
      </c>
      <c r="M115" s="414">
        <v>8</v>
      </c>
      <c r="N115" s="414">
        <v>0</v>
      </c>
      <c r="O115" s="414">
        <v>0</v>
      </c>
      <c r="P115" s="414">
        <v>2</v>
      </c>
      <c r="Q115" s="414">
        <v>0</v>
      </c>
      <c r="R115" s="414">
        <v>23</v>
      </c>
      <c r="S115" s="414">
        <v>13</v>
      </c>
      <c r="T115" s="414">
        <v>0</v>
      </c>
      <c r="U115" s="414">
        <v>0</v>
      </c>
      <c r="V115" s="414">
        <v>39</v>
      </c>
      <c r="W115" s="414">
        <v>28</v>
      </c>
      <c r="X115" s="414">
        <v>16</v>
      </c>
      <c r="Y115" s="414">
        <v>17</v>
      </c>
      <c r="Z115" s="414">
        <v>0</v>
      </c>
      <c r="AA115" s="414">
        <v>0</v>
      </c>
      <c r="AB115" s="414">
        <v>0</v>
      </c>
      <c r="AC115" s="414">
        <v>0</v>
      </c>
      <c r="AD115" s="414">
        <v>0</v>
      </c>
      <c r="AE115" s="414">
        <v>0</v>
      </c>
    </row>
    <row r="116" spans="1:31" s="369" customFormat="1" ht="32.25" customHeight="1" x14ac:dyDescent="0.25">
      <c r="A116" s="424" t="s">
        <v>26</v>
      </c>
      <c r="B116" s="378" t="s">
        <v>789</v>
      </c>
      <c r="C116" s="378" t="s">
        <v>835</v>
      </c>
      <c r="D116" s="414">
        <v>94</v>
      </c>
      <c r="E116" s="414">
        <v>79</v>
      </c>
      <c r="F116" s="414">
        <v>422</v>
      </c>
      <c r="G116" s="414">
        <v>207</v>
      </c>
      <c r="H116" s="414">
        <v>213</v>
      </c>
      <c r="I116" s="414">
        <v>108</v>
      </c>
      <c r="J116" s="414">
        <v>448</v>
      </c>
      <c r="K116" s="414">
        <v>330</v>
      </c>
      <c r="L116" s="414">
        <v>18</v>
      </c>
      <c r="M116" s="414">
        <v>16</v>
      </c>
      <c r="N116" s="414">
        <v>0</v>
      </c>
      <c r="O116" s="414">
        <v>0</v>
      </c>
      <c r="P116" s="414">
        <v>10</v>
      </c>
      <c r="Q116" s="414">
        <v>17</v>
      </c>
      <c r="R116" s="414">
        <v>46</v>
      </c>
      <c r="S116" s="414">
        <v>47</v>
      </c>
      <c r="T116" s="414">
        <v>19</v>
      </c>
      <c r="U116" s="414">
        <v>16</v>
      </c>
      <c r="V116" s="414">
        <v>98</v>
      </c>
      <c r="W116" s="414">
        <v>74</v>
      </c>
      <c r="X116" s="414">
        <v>49</v>
      </c>
      <c r="Y116" s="414">
        <v>36</v>
      </c>
      <c r="Z116" s="414">
        <v>0</v>
      </c>
      <c r="AA116" s="414">
        <v>2</v>
      </c>
      <c r="AB116" s="414">
        <v>4</v>
      </c>
      <c r="AC116" s="414">
        <v>3</v>
      </c>
      <c r="AD116" s="414">
        <v>0</v>
      </c>
      <c r="AE116" s="414">
        <v>0</v>
      </c>
    </row>
    <row r="117" spans="1:31" s="369" customFormat="1" ht="32.25" customHeight="1" x14ac:dyDescent="0.25">
      <c r="A117" s="424" t="s">
        <v>26</v>
      </c>
      <c r="B117" s="378" t="s">
        <v>789</v>
      </c>
      <c r="C117" s="378" t="s">
        <v>836</v>
      </c>
      <c r="D117" s="414">
        <v>135</v>
      </c>
      <c r="E117" s="414">
        <v>155</v>
      </c>
      <c r="F117" s="414">
        <v>781</v>
      </c>
      <c r="G117" s="414">
        <v>786</v>
      </c>
      <c r="H117" s="414">
        <v>447</v>
      </c>
      <c r="I117" s="414">
        <v>363</v>
      </c>
      <c r="J117" s="414">
        <v>581</v>
      </c>
      <c r="K117" s="414">
        <v>485</v>
      </c>
      <c r="L117" s="414">
        <v>18</v>
      </c>
      <c r="M117" s="414">
        <v>2</v>
      </c>
      <c r="N117" s="414">
        <v>0</v>
      </c>
      <c r="O117" s="414">
        <v>0</v>
      </c>
      <c r="P117" s="414">
        <v>5</v>
      </c>
      <c r="Q117" s="414">
        <v>6</v>
      </c>
      <c r="R117" s="414">
        <v>10</v>
      </c>
      <c r="S117" s="414">
        <v>11</v>
      </c>
      <c r="T117" s="414">
        <v>65</v>
      </c>
      <c r="U117" s="414">
        <v>262</v>
      </c>
      <c r="V117" s="414">
        <v>435</v>
      </c>
      <c r="W117" s="414">
        <v>1128</v>
      </c>
      <c r="X117" s="414">
        <v>178</v>
      </c>
      <c r="Y117" s="414">
        <v>714</v>
      </c>
      <c r="Z117" s="414">
        <v>0</v>
      </c>
      <c r="AA117" s="414">
        <v>0</v>
      </c>
      <c r="AB117" s="414">
        <v>29</v>
      </c>
      <c r="AC117" s="414">
        <v>11</v>
      </c>
      <c r="AD117" s="414">
        <v>0</v>
      </c>
      <c r="AE117" s="414">
        <v>0</v>
      </c>
    </row>
    <row r="118" spans="1:31" s="369" customFormat="1" ht="32.25" customHeight="1" x14ac:dyDescent="0.25">
      <c r="A118" s="424" t="s">
        <v>26</v>
      </c>
      <c r="B118" s="378" t="s">
        <v>789</v>
      </c>
      <c r="C118" s="378" t="s">
        <v>837</v>
      </c>
      <c r="D118" s="414">
        <v>76</v>
      </c>
      <c r="E118" s="414">
        <v>33</v>
      </c>
      <c r="F118" s="414">
        <v>288</v>
      </c>
      <c r="G118" s="414">
        <v>263</v>
      </c>
      <c r="H118" s="414">
        <v>263</v>
      </c>
      <c r="I118" s="414">
        <v>167</v>
      </c>
      <c r="J118" s="414">
        <v>858</v>
      </c>
      <c r="K118" s="414">
        <v>585</v>
      </c>
      <c r="L118" s="414">
        <v>34</v>
      </c>
      <c r="M118" s="414">
        <v>16</v>
      </c>
      <c r="N118" s="414">
        <v>2</v>
      </c>
      <c r="O118" s="414">
        <v>13</v>
      </c>
      <c r="P118" s="414">
        <v>5</v>
      </c>
      <c r="Q118" s="414">
        <v>15</v>
      </c>
      <c r="R118" s="414">
        <v>25</v>
      </c>
      <c r="S118" s="414">
        <v>34</v>
      </c>
      <c r="T118" s="414">
        <v>16</v>
      </c>
      <c r="U118" s="414">
        <v>41</v>
      </c>
      <c r="V118" s="414">
        <v>62</v>
      </c>
      <c r="W118" s="414">
        <v>131</v>
      </c>
      <c r="X118" s="414">
        <v>3</v>
      </c>
      <c r="Y118" s="414">
        <v>5</v>
      </c>
      <c r="Z118" s="414">
        <v>0</v>
      </c>
      <c r="AA118" s="414">
        <v>0</v>
      </c>
      <c r="AB118" s="414">
        <v>0</v>
      </c>
      <c r="AC118" s="414">
        <v>0</v>
      </c>
      <c r="AD118" s="414">
        <v>0</v>
      </c>
      <c r="AE118" s="414">
        <v>0</v>
      </c>
    </row>
    <row r="119" spans="1:31" s="369" customFormat="1" ht="32.25" customHeight="1" x14ac:dyDescent="0.25">
      <c r="A119" s="424" t="s">
        <v>26</v>
      </c>
      <c r="B119" s="378" t="s">
        <v>789</v>
      </c>
      <c r="C119" s="378" t="s">
        <v>838</v>
      </c>
      <c r="D119" s="414">
        <v>99</v>
      </c>
      <c r="E119" s="414">
        <v>73</v>
      </c>
      <c r="F119" s="414">
        <v>431</v>
      </c>
      <c r="G119" s="414">
        <v>300</v>
      </c>
      <c r="H119" s="414">
        <v>178</v>
      </c>
      <c r="I119" s="414">
        <v>133</v>
      </c>
      <c r="J119" s="414">
        <v>467</v>
      </c>
      <c r="K119" s="414">
        <v>333</v>
      </c>
      <c r="L119" s="414">
        <v>25</v>
      </c>
      <c r="M119" s="414">
        <v>8</v>
      </c>
      <c r="N119" s="414">
        <v>1</v>
      </c>
      <c r="O119" s="414">
        <v>0</v>
      </c>
      <c r="P119" s="414">
        <v>11</v>
      </c>
      <c r="Q119" s="414">
        <v>29</v>
      </c>
      <c r="R119" s="414">
        <v>48</v>
      </c>
      <c r="S119" s="414">
        <v>41</v>
      </c>
      <c r="T119" s="414">
        <v>16</v>
      </c>
      <c r="U119" s="414">
        <v>12</v>
      </c>
      <c r="V119" s="414">
        <v>20</v>
      </c>
      <c r="W119" s="414">
        <v>26</v>
      </c>
      <c r="X119" s="414">
        <v>17</v>
      </c>
      <c r="Y119" s="414">
        <v>31</v>
      </c>
      <c r="Z119" s="414">
        <v>0</v>
      </c>
      <c r="AA119" s="414">
        <v>0</v>
      </c>
      <c r="AB119" s="414">
        <v>0</v>
      </c>
      <c r="AC119" s="414">
        <v>0</v>
      </c>
      <c r="AD119" s="414">
        <v>0</v>
      </c>
      <c r="AE119" s="414">
        <v>0</v>
      </c>
    </row>
    <row r="120" spans="1:31" s="369" customFormat="1" ht="32.25" customHeight="1" x14ac:dyDescent="0.25">
      <c r="A120" s="424" t="s">
        <v>26</v>
      </c>
      <c r="B120" s="378" t="s">
        <v>789</v>
      </c>
      <c r="C120" s="378" t="s">
        <v>250</v>
      </c>
      <c r="D120" s="414">
        <v>48</v>
      </c>
      <c r="E120" s="414">
        <v>66</v>
      </c>
      <c r="F120" s="414">
        <v>497</v>
      </c>
      <c r="G120" s="414">
        <v>433</v>
      </c>
      <c r="H120" s="414">
        <v>179</v>
      </c>
      <c r="I120" s="414">
        <v>169</v>
      </c>
      <c r="J120" s="414">
        <v>576</v>
      </c>
      <c r="K120" s="414">
        <v>506</v>
      </c>
      <c r="L120" s="414">
        <v>30</v>
      </c>
      <c r="M120" s="414">
        <v>27</v>
      </c>
      <c r="N120" s="414">
        <v>0</v>
      </c>
      <c r="O120" s="414">
        <v>0</v>
      </c>
      <c r="P120" s="414">
        <v>7</v>
      </c>
      <c r="Q120" s="414">
        <v>27</v>
      </c>
      <c r="R120" s="414">
        <v>35</v>
      </c>
      <c r="S120" s="414">
        <v>32</v>
      </c>
      <c r="T120" s="414">
        <v>17</v>
      </c>
      <c r="U120" s="414">
        <v>34</v>
      </c>
      <c r="V120" s="414">
        <v>17</v>
      </c>
      <c r="W120" s="414">
        <v>34</v>
      </c>
      <c r="X120" s="414">
        <v>34</v>
      </c>
      <c r="Y120" s="414">
        <v>85</v>
      </c>
      <c r="Z120" s="414">
        <v>2</v>
      </c>
      <c r="AA120" s="414">
        <v>0</v>
      </c>
      <c r="AB120" s="414">
        <v>3</v>
      </c>
      <c r="AC120" s="414">
        <v>1</v>
      </c>
      <c r="AD120" s="414">
        <v>0</v>
      </c>
      <c r="AE120" s="414">
        <v>0</v>
      </c>
    </row>
    <row r="121" spans="1:31" s="369" customFormat="1" ht="32.25" customHeight="1" x14ac:dyDescent="0.25">
      <c r="A121" s="424" t="s">
        <v>26</v>
      </c>
      <c r="B121" s="378" t="s">
        <v>789</v>
      </c>
      <c r="C121" s="378" t="s">
        <v>839</v>
      </c>
      <c r="D121" s="414">
        <v>178</v>
      </c>
      <c r="E121" s="414">
        <v>113</v>
      </c>
      <c r="F121" s="414">
        <v>534</v>
      </c>
      <c r="G121" s="414">
        <v>392</v>
      </c>
      <c r="H121" s="414">
        <v>220</v>
      </c>
      <c r="I121" s="414">
        <v>170</v>
      </c>
      <c r="J121" s="414">
        <v>1008</v>
      </c>
      <c r="K121" s="414">
        <v>941</v>
      </c>
      <c r="L121" s="414">
        <v>33</v>
      </c>
      <c r="M121" s="414">
        <v>10</v>
      </c>
      <c r="N121" s="414">
        <v>7</v>
      </c>
      <c r="O121" s="414">
        <v>17</v>
      </c>
      <c r="P121" s="414">
        <v>34</v>
      </c>
      <c r="Q121" s="414">
        <v>53</v>
      </c>
      <c r="R121" s="414">
        <v>62</v>
      </c>
      <c r="S121" s="414">
        <v>27</v>
      </c>
      <c r="T121" s="414">
        <v>3</v>
      </c>
      <c r="U121" s="414">
        <v>5</v>
      </c>
      <c r="V121" s="414">
        <v>7</v>
      </c>
      <c r="W121" s="414">
        <v>16</v>
      </c>
      <c r="X121" s="414">
        <v>0</v>
      </c>
      <c r="Y121" s="414">
        <v>0</v>
      </c>
      <c r="Z121" s="414">
        <v>3</v>
      </c>
      <c r="AA121" s="414">
        <v>1</v>
      </c>
      <c r="AB121" s="414">
        <v>6</v>
      </c>
      <c r="AC121" s="414">
        <v>3</v>
      </c>
      <c r="AD121" s="414">
        <v>0</v>
      </c>
      <c r="AE121" s="414">
        <v>0</v>
      </c>
    </row>
    <row r="122" spans="1:31" s="369" customFormat="1" ht="32.25" customHeight="1" x14ac:dyDescent="0.25">
      <c r="A122" s="424" t="s">
        <v>26</v>
      </c>
      <c r="B122" s="378" t="s">
        <v>789</v>
      </c>
      <c r="C122" s="378" t="s">
        <v>251</v>
      </c>
      <c r="D122" s="414">
        <v>116</v>
      </c>
      <c r="E122" s="414">
        <v>112</v>
      </c>
      <c r="F122" s="414">
        <v>435</v>
      </c>
      <c r="G122" s="414">
        <v>369</v>
      </c>
      <c r="H122" s="414">
        <v>323</v>
      </c>
      <c r="I122" s="414">
        <v>231</v>
      </c>
      <c r="J122" s="414">
        <v>766</v>
      </c>
      <c r="K122" s="414">
        <v>601</v>
      </c>
      <c r="L122" s="414">
        <v>24</v>
      </c>
      <c r="M122" s="414">
        <v>25</v>
      </c>
      <c r="N122" s="414">
        <v>17</v>
      </c>
      <c r="O122" s="414">
        <v>56</v>
      </c>
      <c r="P122" s="414">
        <v>40</v>
      </c>
      <c r="Q122" s="414">
        <v>57</v>
      </c>
      <c r="R122" s="414">
        <v>88</v>
      </c>
      <c r="S122" s="414">
        <v>103</v>
      </c>
      <c r="T122" s="414">
        <v>64</v>
      </c>
      <c r="U122" s="414">
        <v>149</v>
      </c>
      <c r="V122" s="414">
        <v>170</v>
      </c>
      <c r="W122" s="414">
        <v>343</v>
      </c>
      <c r="X122" s="414">
        <v>39</v>
      </c>
      <c r="Y122" s="414">
        <v>77</v>
      </c>
      <c r="Z122" s="414">
        <v>5</v>
      </c>
      <c r="AA122" s="414">
        <v>3</v>
      </c>
      <c r="AB122" s="414">
        <v>10</v>
      </c>
      <c r="AC122" s="414">
        <v>8</v>
      </c>
      <c r="AD122" s="414">
        <v>0</v>
      </c>
      <c r="AE122" s="414">
        <v>0</v>
      </c>
    </row>
    <row r="123" spans="1:31" s="369" customFormat="1" ht="32.25" customHeight="1" x14ac:dyDescent="0.25">
      <c r="A123" s="424" t="s">
        <v>26</v>
      </c>
      <c r="B123" s="378" t="s">
        <v>239</v>
      </c>
      <c r="C123" s="378" t="s">
        <v>840</v>
      </c>
      <c r="T123" s="414">
        <v>22</v>
      </c>
      <c r="U123" s="414">
        <v>76</v>
      </c>
      <c r="V123" s="414">
        <v>93</v>
      </c>
      <c r="W123" s="414">
        <v>185</v>
      </c>
      <c r="X123" s="414">
        <v>54</v>
      </c>
      <c r="Y123" s="414">
        <v>76</v>
      </c>
      <c r="Z123" s="414">
        <v>1</v>
      </c>
      <c r="AA123" s="414">
        <v>0</v>
      </c>
      <c r="AB123" s="414">
        <v>4</v>
      </c>
      <c r="AC123" s="414">
        <v>4</v>
      </c>
      <c r="AD123" s="414">
        <v>0</v>
      </c>
      <c r="AE123" s="414">
        <v>0</v>
      </c>
    </row>
    <row r="124" spans="1:31" s="369" customFormat="1" ht="32.25" customHeight="1" x14ac:dyDescent="0.25">
      <c r="A124" s="424" t="s">
        <v>26</v>
      </c>
      <c r="B124" s="378" t="s">
        <v>241</v>
      </c>
      <c r="C124" s="378" t="s">
        <v>841</v>
      </c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0"/>
      <c r="S124" s="380"/>
      <c r="T124" s="414">
        <v>71</v>
      </c>
      <c r="U124" s="414">
        <v>34</v>
      </c>
      <c r="V124" s="414">
        <v>188</v>
      </c>
      <c r="W124" s="414">
        <v>140</v>
      </c>
      <c r="X124" s="414">
        <v>53</v>
      </c>
      <c r="Y124" s="414">
        <v>53</v>
      </c>
      <c r="Z124" s="414">
        <v>1</v>
      </c>
      <c r="AA124" s="414">
        <v>1</v>
      </c>
      <c r="AB124" s="414">
        <v>16</v>
      </c>
      <c r="AC124" s="414">
        <v>7</v>
      </c>
      <c r="AD124" s="414">
        <v>1</v>
      </c>
      <c r="AE124" s="414">
        <v>0</v>
      </c>
    </row>
    <row r="125" spans="1:31" s="369" customFormat="1" ht="32.25" customHeight="1" x14ac:dyDescent="0.25">
      <c r="A125" s="386" t="s">
        <v>252</v>
      </c>
      <c r="B125" s="378" t="s">
        <v>253</v>
      </c>
      <c r="C125" s="378" t="s">
        <v>254</v>
      </c>
      <c r="D125" s="377">
        <v>85</v>
      </c>
      <c r="E125" s="377">
        <v>89</v>
      </c>
      <c r="F125" s="377">
        <v>382</v>
      </c>
      <c r="G125" s="377">
        <v>509</v>
      </c>
      <c r="H125" s="387">
        <v>113</v>
      </c>
      <c r="I125" s="387">
        <v>127</v>
      </c>
      <c r="J125" s="377">
        <v>1464</v>
      </c>
      <c r="K125" s="377">
        <v>1670</v>
      </c>
      <c r="L125" s="387">
        <v>10</v>
      </c>
      <c r="M125" s="387">
        <v>27</v>
      </c>
      <c r="N125" s="387">
        <v>11</v>
      </c>
      <c r="O125" s="387">
        <v>2</v>
      </c>
      <c r="P125" s="387">
        <v>37</v>
      </c>
      <c r="Q125" s="387">
        <v>37</v>
      </c>
      <c r="R125" s="387">
        <v>36</v>
      </c>
      <c r="S125" s="387">
        <v>68</v>
      </c>
      <c r="T125" s="377">
        <v>21</v>
      </c>
      <c r="U125" s="377">
        <v>20</v>
      </c>
      <c r="V125" s="377">
        <v>283</v>
      </c>
      <c r="W125" s="377">
        <v>194</v>
      </c>
      <c r="X125" s="377">
        <v>9</v>
      </c>
      <c r="Y125" s="377">
        <v>11</v>
      </c>
      <c r="Z125" s="377">
        <v>8</v>
      </c>
      <c r="AA125" s="377">
        <v>4</v>
      </c>
      <c r="AB125" s="377">
        <v>266</v>
      </c>
      <c r="AC125" s="377">
        <v>80</v>
      </c>
      <c r="AD125" s="377">
        <v>3</v>
      </c>
      <c r="AE125" s="377">
        <v>0</v>
      </c>
    </row>
    <row r="126" spans="1:31" s="369" customFormat="1" ht="32.25" customHeight="1" x14ac:dyDescent="0.25">
      <c r="A126" s="386" t="s">
        <v>252</v>
      </c>
      <c r="B126" s="378" t="s">
        <v>253</v>
      </c>
      <c r="C126" s="378" t="s">
        <v>255</v>
      </c>
      <c r="D126" s="377">
        <v>62</v>
      </c>
      <c r="E126" s="377">
        <v>116</v>
      </c>
      <c r="F126" s="377">
        <v>282</v>
      </c>
      <c r="G126" s="377">
        <v>683</v>
      </c>
      <c r="H126" s="387">
        <v>98</v>
      </c>
      <c r="I126" s="387">
        <v>183</v>
      </c>
      <c r="J126" s="377">
        <v>884</v>
      </c>
      <c r="K126" s="377">
        <v>1029</v>
      </c>
      <c r="L126" s="387">
        <v>15</v>
      </c>
      <c r="M126" s="387">
        <v>32</v>
      </c>
      <c r="N126" s="387">
        <v>11</v>
      </c>
      <c r="O126" s="387">
        <v>13</v>
      </c>
      <c r="P126" s="387">
        <v>19</v>
      </c>
      <c r="Q126" s="387">
        <v>69</v>
      </c>
      <c r="R126" s="387">
        <v>12</v>
      </c>
      <c r="S126" s="387">
        <v>27</v>
      </c>
      <c r="T126" s="377">
        <v>40</v>
      </c>
      <c r="U126" s="377">
        <v>19</v>
      </c>
      <c r="V126" s="377">
        <v>397</v>
      </c>
      <c r="W126" s="377">
        <v>246</v>
      </c>
      <c r="X126" s="377">
        <v>19</v>
      </c>
      <c r="Y126" s="377">
        <v>14</v>
      </c>
      <c r="Z126" s="377">
        <v>19</v>
      </c>
      <c r="AA126" s="377">
        <v>6</v>
      </c>
      <c r="AB126" s="377">
        <v>107</v>
      </c>
      <c r="AC126" s="377">
        <v>43</v>
      </c>
      <c r="AD126" s="377">
        <v>2</v>
      </c>
      <c r="AE126" s="377">
        <v>0</v>
      </c>
    </row>
    <row r="127" spans="1:31" s="369" customFormat="1" ht="32.25" customHeight="1" x14ac:dyDescent="0.25">
      <c r="A127" s="386" t="s">
        <v>252</v>
      </c>
      <c r="B127" s="378" t="s">
        <v>256</v>
      </c>
      <c r="C127" s="378" t="s">
        <v>257</v>
      </c>
      <c r="D127" s="377">
        <v>250</v>
      </c>
      <c r="E127" s="377">
        <v>604</v>
      </c>
      <c r="F127" s="377">
        <v>811</v>
      </c>
      <c r="G127" s="377">
        <v>2135</v>
      </c>
      <c r="H127" s="387">
        <v>156</v>
      </c>
      <c r="I127" s="387">
        <v>347</v>
      </c>
      <c r="J127" s="377">
        <v>1412</v>
      </c>
      <c r="K127" s="377">
        <v>2142</v>
      </c>
      <c r="L127" s="387">
        <v>8</v>
      </c>
      <c r="M127" s="387">
        <v>24</v>
      </c>
      <c r="N127" s="387">
        <v>25</v>
      </c>
      <c r="O127" s="387">
        <v>53</v>
      </c>
      <c r="P127" s="387">
        <v>115</v>
      </c>
      <c r="Q127" s="387">
        <v>328</v>
      </c>
      <c r="R127" s="387">
        <v>45</v>
      </c>
      <c r="S127" s="387">
        <v>96</v>
      </c>
      <c r="T127" s="377">
        <v>139</v>
      </c>
      <c r="U127" s="377">
        <v>314</v>
      </c>
      <c r="V127" s="377">
        <v>279</v>
      </c>
      <c r="W127" s="377">
        <v>636</v>
      </c>
      <c r="X127" s="377">
        <v>141</v>
      </c>
      <c r="Y127" s="377">
        <v>313</v>
      </c>
      <c r="Z127" s="377">
        <v>24</v>
      </c>
      <c r="AA127" s="377">
        <v>25</v>
      </c>
      <c r="AB127" s="377">
        <v>255</v>
      </c>
      <c r="AC127" s="377">
        <v>329</v>
      </c>
      <c r="AD127" s="377">
        <v>10</v>
      </c>
      <c r="AE127" s="377">
        <v>16</v>
      </c>
    </row>
    <row r="128" spans="1:31" s="369" customFormat="1" ht="32.25" customHeight="1" x14ac:dyDescent="0.25">
      <c r="A128" s="386" t="s">
        <v>252</v>
      </c>
      <c r="B128" s="378" t="s">
        <v>258</v>
      </c>
      <c r="C128" s="378" t="s">
        <v>259</v>
      </c>
      <c r="D128" s="377">
        <v>243</v>
      </c>
      <c r="E128" s="377">
        <v>198</v>
      </c>
      <c r="F128" s="377">
        <v>951</v>
      </c>
      <c r="G128" s="377">
        <v>681</v>
      </c>
      <c r="H128" s="387">
        <v>267</v>
      </c>
      <c r="I128" s="387">
        <v>145</v>
      </c>
      <c r="J128" s="377">
        <v>3716</v>
      </c>
      <c r="K128" s="377">
        <v>2245</v>
      </c>
      <c r="L128" s="387">
        <v>32</v>
      </c>
      <c r="M128" s="387">
        <v>25</v>
      </c>
      <c r="N128" s="387">
        <v>17</v>
      </c>
      <c r="O128" s="387">
        <v>19</v>
      </c>
      <c r="P128" s="387">
        <v>72</v>
      </c>
      <c r="Q128" s="387">
        <v>74</v>
      </c>
      <c r="R128" s="387">
        <v>94</v>
      </c>
      <c r="S128" s="387">
        <v>73</v>
      </c>
      <c r="T128" s="377">
        <v>180</v>
      </c>
      <c r="U128" s="377">
        <v>219</v>
      </c>
      <c r="V128" s="377">
        <v>489</v>
      </c>
      <c r="W128" s="377">
        <v>499</v>
      </c>
      <c r="X128" s="377">
        <v>194</v>
      </c>
      <c r="Y128" s="377">
        <v>173</v>
      </c>
      <c r="Z128" s="377">
        <v>11</v>
      </c>
      <c r="AA128" s="377">
        <v>2</v>
      </c>
      <c r="AB128" s="377">
        <v>57</v>
      </c>
      <c r="AC128" s="377">
        <v>25</v>
      </c>
      <c r="AD128" s="377">
        <v>7</v>
      </c>
      <c r="AE128" s="377">
        <v>4</v>
      </c>
    </row>
    <row r="129" spans="1:31" s="369" customFormat="1" ht="32.25" customHeight="1" x14ac:dyDescent="0.25">
      <c r="A129" s="386" t="s">
        <v>252</v>
      </c>
      <c r="B129" s="378" t="s">
        <v>258</v>
      </c>
      <c r="C129" s="378" t="s">
        <v>260</v>
      </c>
      <c r="D129" s="377">
        <v>94</v>
      </c>
      <c r="E129" s="377">
        <v>175</v>
      </c>
      <c r="F129" s="377">
        <v>365</v>
      </c>
      <c r="G129" s="377">
        <v>715</v>
      </c>
      <c r="H129" s="387">
        <v>71</v>
      </c>
      <c r="I129" s="387">
        <v>103</v>
      </c>
      <c r="J129" s="377">
        <v>1457</v>
      </c>
      <c r="K129" s="377">
        <v>1540</v>
      </c>
      <c r="L129" s="387">
        <v>16</v>
      </c>
      <c r="M129" s="387">
        <v>39</v>
      </c>
      <c r="N129" s="387">
        <v>13</v>
      </c>
      <c r="O129" s="387">
        <v>23</v>
      </c>
      <c r="P129" s="387">
        <v>52</v>
      </c>
      <c r="Q129" s="387">
        <v>104</v>
      </c>
      <c r="R129" s="387">
        <v>28</v>
      </c>
      <c r="S129" s="387">
        <v>51</v>
      </c>
      <c r="T129" s="377">
        <v>49</v>
      </c>
      <c r="U129" s="377">
        <v>57</v>
      </c>
      <c r="V129" s="377">
        <v>75</v>
      </c>
      <c r="W129" s="377">
        <v>79</v>
      </c>
      <c r="X129" s="377">
        <v>36</v>
      </c>
      <c r="Y129" s="377">
        <v>58</v>
      </c>
      <c r="Z129" s="377">
        <v>4</v>
      </c>
      <c r="AA129" s="377">
        <v>5</v>
      </c>
      <c r="AB129" s="377">
        <v>62</v>
      </c>
      <c r="AC129" s="377">
        <v>74</v>
      </c>
      <c r="AD129" s="377">
        <v>4</v>
      </c>
      <c r="AE129" s="377">
        <v>2</v>
      </c>
    </row>
    <row r="130" spans="1:31" s="369" customFormat="1" ht="32.25" customHeight="1" x14ac:dyDescent="0.25">
      <c r="A130" s="386" t="s">
        <v>252</v>
      </c>
      <c r="B130" s="378" t="s">
        <v>258</v>
      </c>
      <c r="C130" s="378" t="s">
        <v>261</v>
      </c>
      <c r="D130" s="377">
        <v>21</v>
      </c>
      <c r="E130" s="377">
        <v>70</v>
      </c>
      <c r="F130" s="377">
        <v>115</v>
      </c>
      <c r="G130" s="377">
        <v>320</v>
      </c>
      <c r="H130" s="387">
        <v>57</v>
      </c>
      <c r="I130" s="387">
        <v>130</v>
      </c>
      <c r="J130" s="377">
        <v>149</v>
      </c>
      <c r="K130" s="377">
        <v>404</v>
      </c>
      <c r="L130" s="387">
        <v>6</v>
      </c>
      <c r="M130" s="387">
        <v>20</v>
      </c>
      <c r="N130" s="387">
        <v>1</v>
      </c>
      <c r="O130" s="387">
        <v>0</v>
      </c>
      <c r="P130" s="387">
        <v>9</v>
      </c>
      <c r="Q130" s="387">
        <v>8</v>
      </c>
      <c r="R130" s="387">
        <v>7</v>
      </c>
      <c r="S130" s="387">
        <v>33</v>
      </c>
      <c r="T130" s="377">
        <v>17</v>
      </c>
      <c r="U130" s="377">
        <v>8</v>
      </c>
      <c r="V130" s="377">
        <v>67</v>
      </c>
      <c r="W130" s="377">
        <v>46</v>
      </c>
      <c r="X130" s="377">
        <v>0</v>
      </c>
      <c r="Y130" s="377">
        <v>0</v>
      </c>
      <c r="Z130" s="377">
        <v>1</v>
      </c>
      <c r="AA130" s="377">
        <v>0</v>
      </c>
      <c r="AB130" s="377">
        <v>19</v>
      </c>
      <c r="AC130" s="377">
        <v>12</v>
      </c>
      <c r="AD130" s="377">
        <v>3</v>
      </c>
      <c r="AE130" s="377">
        <v>1</v>
      </c>
    </row>
    <row r="131" spans="1:31" s="369" customFormat="1" ht="32.25" customHeight="1" x14ac:dyDescent="0.25">
      <c r="A131" s="386" t="s">
        <v>252</v>
      </c>
      <c r="B131" s="378" t="s">
        <v>258</v>
      </c>
      <c r="C131" s="378" t="s">
        <v>262</v>
      </c>
      <c r="D131" s="377">
        <v>65</v>
      </c>
      <c r="E131" s="377">
        <v>144</v>
      </c>
      <c r="F131" s="377">
        <v>183</v>
      </c>
      <c r="G131" s="377">
        <v>494</v>
      </c>
      <c r="H131" s="387">
        <v>41</v>
      </c>
      <c r="I131" s="387">
        <v>85</v>
      </c>
      <c r="J131" s="377">
        <v>173</v>
      </c>
      <c r="K131" s="377">
        <v>332</v>
      </c>
      <c r="L131" s="387">
        <v>4</v>
      </c>
      <c r="M131" s="387">
        <v>9</v>
      </c>
      <c r="N131" s="387">
        <v>4</v>
      </c>
      <c r="O131" s="387">
        <v>8</v>
      </c>
      <c r="P131" s="387">
        <v>25</v>
      </c>
      <c r="Q131" s="387">
        <v>88</v>
      </c>
      <c r="R131" s="387">
        <v>7</v>
      </c>
      <c r="S131" s="387">
        <v>23</v>
      </c>
      <c r="T131" s="377">
        <v>23</v>
      </c>
      <c r="U131" s="377">
        <v>66</v>
      </c>
      <c r="V131" s="377">
        <v>38</v>
      </c>
      <c r="W131" s="377">
        <v>123</v>
      </c>
      <c r="X131" s="377">
        <v>22</v>
      </c>
      <c r="Y131" s="377">
        <v>48</v>
      </c>
      <c r="Z131" s="377">
        <v>4</v>
      </c>
      <c r="AA131" s="377">
        <v>9</v>
      </c>
      <c r="AB131" s="377">
        <v>25</v>
      </c>
      <c r="AC131" s="377">
        <v>54</v>
      </c>
      <c r="AD131" s="377">
        <v>2</v>
      </c>
      <c r="AE131" s="377">
        <v>2</v>
      </c>
    </row>
    <row r="132" spans="1:31" s="369" customFormat="1" ht="32.25" customHeight="1" x14ac:dyDescent="0.25">
      <c r="A132" s="386" t="s">
        <v>252</v>
      </c>
      <c r="B132" s="378" t="s">
        <v>258</v>
      </c>
      <c r="C132" s="378" t="s">
        <v>263</v>
      </c>
      <c r="D132" s="377">
        <v>27</v>
      </c>
      <c r="E132" s="377">
        <v>85</v>
      </c>
      <c r="F132" s="377">
        <v>74</v>
      </c>
      <c r="G132" s="377">
        <v>287</v>
      </c>
      <c r="H132" s="387">
        <v>0</v>
      </c>
      <c r="I132" s="387">
        <v>0</v>
      </c>
      <c r="J132" s="377">
        <v>0</v>
      </c>
      <c r="K132" s="377">
        <v>0</v>
      </c>
      <c r="L132" s="387">
        <v>4</v>
      </c>
      <c r="M132" s="387">
        <v>6</v>
      </c>
      <c r="N132" s="387">
        <v>0</v>
      </c>
      <c r="O132" s="387">
        <v>0</v>
      </c>
      <c r="P132" s="387">
        <v>0</v>
      </c>
      <c r="Q132" s="387">
        <v>0</v>
      </c>
      <c r="R132" s="387">
        <v>0</v>
      </c>
      <c r="S132" s="387">
        <v>0</v>
      </c>
      <c r="T132" s="377">
        <v>0</v>
      </c>
      <c r="U132" s="377">
        <v>0</v>
      </c>
      <c r="V132" s="377">
        <v>0</v>
      </c>
      <c r="W132" s="377">
        <v>0</v>
      </c>
      <c r="X132" s="377">
        <v>0</v>
      </c>
      <c r="Y132" s="377">
        <v>0</v>
      </c>
      <c r="Z132" s="377">
        <v>5</v>
      </c>
      <c r="AA132" s="377">
        <v>3</v>
      </c>
      <c r="AB132" s="377">
        <v>5</v>
      </c>
      <c r="AC132" s="377">
        <v>3</v>
      </c>
      <c r="AD132" s="377">
        <v>0</v>
      </c>
      <c r="AE132" s="377">
        <v>0</v>
      </c>
    </row>
    <row r="133" spans="1:31" s="369" customFormat="1" ht="32.25" customHeight="1" x14ac:dyDescent="0.25">
      <c r="A133" s="386" t="s">
        <v>252</v>
      </c>
      <c r="B133" s="378" t="s">
        <v>258</v>
      </c>
      <c r="C133" s="378" t="s">
        <v>264</v>
      </c>
      <c r="D133" s="377">
        <v>62</v>
      </c>
      <c r="E133" s="377">
        <v>64</v>
      </c>
      <c r="F133" s="377">
        <v>240</v>
      </c>
      <c r="G133" s="377">
        <v>183</v>
      </c>
      <c r="H133" s="387">
        <v>0</v>
      </c>
      <c r="I133" s="387">
        <v>0</v>
      </c>
      <c r="J133" s="377">
        <v>0</v>
      </c>
      <c r="K133" s="377">
        <v>0</v>
      </c>
      <c r="L133" s="387">
        <v>12</v>
      </c>
      <c r="M133" s="387">
        <v>4</v>
      </c>
      <c r="N133" s="387">
        <v>0</v>
      </c>
      <c r="O133" s="387">
        <v>0</v>
      </c>
      <c r="P133" s="387">
        <v>0</v>
      </c>
      <c r="Q133" s="387">
        <v>0</v>
      </c>
      <c r="R133" s="387">
        <v>0</v>
      </c>
      <c r="S133" s="387">
        <v>0</v>
      </c>
      <c r="T133" s="377">
        <v>0</v>
      </c>
      <c r="U133" s="377">
        <v>0</v>
      </c>
      <c r="V133" s="377">
        <v>0</v>
      </c>
      <c r="W133" s="377">
        <v>0</v>
      </c>
      <c r="X133" s="377">
        <v>0</v>
      </c>
      <c r="Y133" s="377">
        <v>0</v>
      </c>
      <c r="Z133" s="377">
        <v>3</v>
      </c>
      <c r="AA133" s="377">
        <v>2</v>
      </c>
      <c r="AB133" s="377">
        <v>3</v>
      </c>
      <c r="AC133" s="377">
        <v>2</v>
      </c>
      <c r="AD133" s="377">
        <v>0</v>
      </c>
      <c r="AE133" s="377">
        <v>0</v>
      </c>
    </row>
    <row r="134" spans="1:31" s="369" customFormat="1" ht="32.25" customHeight="1" x14ac:dyDescent="0.25">
      <c r="A134" s="386" t="s">
        <v>252</v>
      </c>
      <c r="B134" s="378" t="s">
        <v>258</v>
      </c>
      <c r="C134" s="378" t="s">
        <v>265</v>
      </c>
      <c r="D134" s="377">
        <v>115</v>
      </c>
      <c r="E134" s="377">
        <v>97</v>
      </c>
      <c r="F134" s="377">
        <v>309</v>
      </c>
      <c r="G134" s="377">
        <v>278</v>
      </c>
      <c r="H134" s="387">
        <v>0</v>
      </c>
      <c r="I134" s="387">
        <v>0</v>
      </c>
      <c r="J134" s="377">
        <v>0</v>
      </c>
      <c r="K134" s="377">
        <v>0</v>
      </c>
      <c r="L134" s="387">
        <v>15</v>
      </c>
      <c r="M134" s="387">
        <v>12</v>
      </c>
      <c r="N134" s="387">
        <v>0</v>
      </c>
      <c r="O134" s="387">
        <v>0</v>
      </c>
      <c r="P134" s="387">
        <v>0</v>
      </c>
      <c r="Q134" s="387">
        <v>0</v>
      </c>
      <c r="R134" s="387">
        <v>0</v>
      </c>
      <c r="S134" s="387">
        <v>0</v>
      </c>
      <c r="T134" s="377">
        <v>0</v>
      </c>
      <c r="U134" s="377">
        <v>0</v>
      </c>
      <c r="V134" s="377">
        <v>0</v>
      </c>
      <c r="W134" s="377">
        <v>0</v>
      </c>
      <c r="X134" s="377">
        <v>0</v>
      </c>
      <c r="Y134" s="377">
        <v>0</v>
      </c>
      <c r="Z134" s="377">
        <v>0</v>
      </c>
      <c r="AA134" s="377">
        <v>0</v>
      </c>
      <c r="AB134" s="377">
        <v>0</v>
      </c>
      <c r="AC134" s="377">
        <v>0</v>
      </c>
      <c r="AD134" s="377">
        <v>0</v>
      </c>
      <c r="AE134" s="377">
        <v>0</v>
      </c>
    </row>
    <row r="135" spans="1:31" s="369" customFormat="1" ht="32.25" customHeight="1" x14ac:dyDescent="0.25">
      <c r="A135" s="386" t="s">
        <v>252</v>
      </c>
      <c r="B135" s="378" t="s">
        <v>258</v>
      </c>
      <c r="C135" s="378" t="s">
        <v>266</v>
      </c>
      <c r="D135" s="377">
        <v>40</v>
      </c>
      <c r="E135" s="377">
        <v>65</v>
      </c>
      <c r="F135" s="377">
        <v>105</v>
      </c>
      <c r="G135" s="377">
        <v>177</v>
      </c>
      <c r="H135" s="387">
        <v>0</v>
      </c>
      <c r="I135" s="387">
        <v>0</v>
      </c>
      <c r="J135" s="377">
        <v>0</v>
      </c>
      <c r="K135" s="377">
        <v>0</v>
      </c>
      <c r="L135" s="387">
        <v>2</v>
      </c>
      <c r="M135" s="387">
        <v>7</v>
      </c>
      <c r="N135" s="387">
        <v>0</v>
      </c>
      <c r="O135" s="387">
        <v>0</v>
      </c>
      <c r="P135" s="387">
        <v>0</v>
      </c>
      <c r="Q135" s="387">
        <v>0</v>
      </c>
      <c r="R135" s="387">
        <v>0</v>
      </c>
      <c r="S135" s="387">
        <v>0</v>
      </c>
      <c r="T135" s="377">
        <v>0</v>
      </c>
      <c r="U135" s="377">
        <v>0</v>
      </c>
      <c r="V135" s="377">
        <v>0</v>
      </c>
      <c r="W135" s="377">
        <v>0</v>
      </c>
      <c r="X135" s="377">
        <v>0</v>
      </c>
      <c r="Y135" s="377">
        <v>0</v>
      </c>
      <c r="Z135" s="377">
        <v>0</v>
      </c>
      <c r="AA135" s="377">
        <v>0</v>
      </c>
      <c r="AB135" s="377">
        <v>0</v>
      </c>
      <c r="AC135" s="377">
        <v>0</v>
      </c>
      <c r="AD135" s="377">
        <v>0</v>
      </c>
      <c r="AE135" s="377">
        <v>0</v>
      </c>
    </row>
    <row r="136" spans="1:31" s="369" customFormat="1" ht="32.25" customHeight="1" x14ac:dyDescent="0.25">
      <c r="A136" s="386" t="s">
        <v>252</v>
      </c>
      <c r="B136" s="378" t="s">
        <v>267</v>
      </c>
      <c r="C136" s="378" t="s">
        <v>268</v>
      </c>
      <c r="D136" s="377">
        <v>101</v>
      </c>
      <c r="E136" s="377">
        <v>313</v>
      </c>
      <c r="F136" s="377">
        <v>342</v>
      </c>
      <c r="G136" s="377">
        <v>1180</v>
      </c>
      <c r="H136" s="387">
        <v>57</v>
      </c>
      <c r="I136" s="387">
        <v>152</v>
      </c>
      <c r="J136" s="377">
        <v>447</v>
      </c>
      <c r="K136" s="377">
        <v>1138</v>
      </c>
      <c r="L136" s="387">
        <v>11</v>
      </c>
      <c r="M136" s="387">
        <v>51</v>
      </c>
      <c r="N136" s="387">
        <v>8</v>
      </c>
      <c r="O136" s="387">
        <v>26</v>
      </c>
      <c r="P136" s="387">
        <v>33</v>
      </c>
      <c r="Q136" s="387">
        <v>169</v>
      </c>
      <c r="R136" s="387">
        <v>13</v>
      </c>
      <c r="S136" s="387">
        <v>48</v>
      </c>
      <c r="T136" s="377">
        <v>25</v>
      </c>
      <c r="U136" s="377">
        <v>74</v>
      </c>
      <c r="V136" s="377">
        <v>51</v>
      </c>
      <c r="W136" s="377">
        <v>182</v>
      </c>
      <c r="X136" s="377">
        <v>5</v>
      </c>
      <c r="Y136" s="377">
        <v>12</v>
      </c>
      <c r="Z136" s="377">
        <v>7</v>
      </c>
      <c r="AA136" s="377">
        <v>15</v>
      </c>
      <c r="AB136" s="377">
        <v>84</v>
      </c>
      <c r="AC136" s="377">
        <v>154</v>
      </c>
      <c r="AD136" s="377">
        <v>4</v>
      </c>
      <c r="AE136" s="377">
        <v>4</v>
      </c>
    </row>
    <row r="137" spans="1:31" s="369" customFormat="1" ht="32.25" customHeight="1" x14ac:dyDescent="0.25">
      <c r="A137" s="386" t="s">
        <v>252</v>
      </c>
      <c r="B137" s="378" t="s">
        <v>267</v>
      </c>
      <c r="C137" s="378" t="s">
        <v>269</v>
      </c>
      <c r="D137" s="377">
        <v>130</v>
      </c>
      <c r="E137" s="377">
        <v>154</v>
      </c>
      <c r="F137" s="377">
        <v>477</v>
      </c>
      <c r="G137" s="377">
        <v>794</v>
      </c>
      <c r="H137" s="387">
        <v>110</v>
      </c>
      <c r="I137" s="387">
        <v>214</v>
      </c>
      <c r="J137" s="377">
        <v>707</v>
      </c>
      <c r="K137" s="377">
        <v>1662</v>
      </c>
      <c r="L137" s="387">
        <v>5</v>
      </c>
      <c r="M137" s="387">
        <v>16</v>
      </c>
      <c r="N137" s="387">
        <v>12</v>
      </c>
      <c r="O137" s="387">
        <v>5</v>
      </c>
      <c r="P137" s="387">
        <v>41</v>
      </c>
      <c r="Q137" s="387">
        <v>103</v>
      </c>
      <c r="R137" s="387">
        <v>21</v>
      </c>
      <c r="S137" s="387">
        <v>61</v>
      </c>
      <c r="T137" s="377">
        <v>37</v>
      </c>
      <c r="U137" s="377">
        <v>55</v>
      </c>
      <c r="V137" s="377">
        <v>112</v>
      </c>
      <c r="W137" s="377">
        <v>195</v>
      </c>
      <c r="X137" s="377">
        <v>40</v>
      </c>
      <c r="Y137" s="377">
        <v>68</v>
      </c>
      <c r="Z137" s="377">
        <v>15</v>
      </c>
      <c r="AA137" s="377">
        <v>24</v>
      </c>
      <c r="AB137" s="377">
        <v>107</v>
      </c>
      <c r="AC137" s="377">
        <v>157</v>
      </c>
      <c r="AD137" s="377">
        <v>5</v>
      </c>
      <c r="AE137" s="377">
        <v>14</v>
      </c>
    </row>
    <row r="138" spans="1:31" s="369" customFormat="1" ht="32.25" customHeight="1" x14ac:dyDescent="0.25">
      <c r="A138" s="386" t="s">
        <v>252</v>
      </c>
      <c r="B138" s="378" t="s">
        <v>267</v>
      </c>
      <c r="C138" s="378" t="s">
        <v>270</v>
      </c>
      <c r="D138" s="377">
        <v>0</v>
      </c>
      <c r="E138" s="377">
        <v>0</v>
      </c>
      <c r="F138" s="377">
        <v>12</v>
      </c>
      <c r="G138" s="377">
        <v>39</v>
      </c>
      <c r="H138" s="387">
        <v>22</v>
      </c>
      <c r="I138" s="387">
        <v>70</v>
      </c>
      <c r="J138" s="377">
        <v>482</v>
      </c>
      <c r="K138" s="377">
        <v>1423</v>
      </c>
      <c r="L138" s="387">
        <v>0</v>
      </c>
      <c r="M138" s="387">
        <v>4</v>
      </c>
      <c r="N138" s="387">
        <v>1</v>
      </c>
      <c r="O138" s="387">
        <v>0</v>
      </c>
      <c r="P138" s="387">
        <v>2</v>
      </c>
      <c r="Q138" s="387">
        <v>6</v>
      </c>
      <c r="R138" s="387">
        <v>10</v>
      </c>
      <c r="S138" s="387">
        <v>30</v>
      </c>
      <c r="T138" s="388" t="s">
        <v>271</v>
      </c>
      <c r="U138" s="388" t="s">
        <v>271</v>
      </c>
      <c r="V138" s="388" t="s">
        <v>271</v>
      </c>
      <c r="W138" s="388" t="s">
        <v>271</v>
      </c>
      <c r="X138" s="388" t="s">
        <v>271</v>
      </c>
      <c r="Y138" s="388" t="s">
        <v>271</v>
      </c>
      <c r="Z138" s="388" t="s">
        <v>271</v>
      </c>
      <c r="AA138" s="388" t="s">
        <v>271</v>
      </c>
      <c r="AB138" s="388" t="s">
        <v>271</v>
      </c>
      <c r="AC138" s="388" t="s">
        <v>271</v>
      </c>
      <c r="AD138" s="388" t="s">
        <v>271</v>
      </c>
      <c r="AE138" s="388" t="s">
        <v>271</v>
      </c>
    </row>
    <row r="139" spans="1:31" s="369" customFormat="1" ht="32.25" customHeight="1" x14ac:dyDescent="0.25">
      <c r="A139" s="386" t="s">
        <v>252</v>
      </c>
      <c r="B139" s="378" t="s">
        <v>267</v>
      </c>
      <c r="C139" s="378" t="s">
        <v>272</v>
      </c>
      <c r="D139" s="377">
        <v>33</v>
      </c>
      <c r="E139" s="377">
        <v>131</v>
      </c>
      <c r="F139" s="377">
        <v>96</v>
      </c>
      <c r="G139" s="377">
        <v>432</v>
      </c>
      <c r="H139" s="387">
        <v>0</v>
      </c>
      <c r="I139" s="387">
        <v>0</v>
      </c>
      <c r="J139" s="377">
        <v>0</v>
      </c>
      <c r="K139" s="377">
        <v>0</v>
      </c>
      <c r="L139" s="387">
        <v>3</v>
      </c>
      <c r="M139" s="387">
        <v>7</v>
      </c>
      <c r="N139" s="387">
        <v>3</v>
      </c>
      <c r="O139" s="387">
        <v>38</v>
      </c>
      <c r="P139" s="387">
        <v>0</v>
      </c>
      <c r="Q139" s="387">
        <v>0</v>
      </c>
      <c r="R139" s="387">
        <v>0</v>
      </c>
      <c r="S139" s="387">
        <v>0</v>
      </c>
      <c r="T139" s="377">
        <v>12</v>
      </c>
      <c r="U139" s="377">
        <v>95</v>
      </c>
      <c r="V139" s="377">
        <v>32</v>
      </c>
      <c r="W139" s="377">
        <v>215</v>
      </c>
      <c r="X139" s="377">
        <v>10</v>
      </c>
      <c r="Y139" s="377">
        <v>67</v>
      </c>
      <c r="Z139" s="377">
        <v>1</v>
      </c>
      <c r="AA139" s="377">
        <v>1</v>
      </c>
      <c r="AB139" s="377">
        <v>15</v>
      </c>
      <c r="AC139" s="377">
        <v>48</v>
      </c>
      <c r="AD139" s="377">
        <v>2</v>
      </c>
      <c r="AE139" s="377">
        <v>4</v>
      </c>
    </row>
    <row r="140" spans="1:31" s="369" customFormat="1" ht="32.25" customHeight="1" x14ac:dyDescent="0.25">
      <c r="A140" s="386" t="s">
        <v>252</v>
      </c>
      <c r="B140" s="378" t="s">
        <v>267</v>
      </c>
      <c r="C140" s="378" t="s">
        <v>273</v>
      </c>
      <c r="D140" s="377">
        <v>68</v>
      </c>
      <c r="E140" s="377">
        <v>136</v>
      </c>
      <c r="F140" s="377">
        <v>216</v>
      </c>
      <c r="G140" s="377">
        <v>502</v>
      </c>
      <c r="H140" s="387">
        <v>0</v>
      </c>
      <c r="I140" s="387">
        <v>0</v>
      </c>
      <c r="J140" s="377">
        <v>0</v>
      </c>
      <c r="K140" s="377">
        <v>0</v>
      </c>
      <c r="L140" s="387">
        <v>5</v>
      </c>
      <c r="M140" s="387">
        <v>8</v>
      </c>
      <c r="N140" s="387">
        <v>6</v>
      </c>
      <c r="O140" s="387">
        <v>22</v>
      </c>
      <c r="P140" s="387">
        <v>0</v>
      </c>
      <c r="Q140" s="387">
        <v>0</v>
      </c>
      <c r="R140" s="387">
        <v>0</v>
      </c>
      <c r="S140" s="387">
        <v>0</v>
      </c>
      <c r="T140" s="377">
        <v>75</v>
      </c>
      <c r="U140" s="377">
        <v>98</v>
      </c>
      <c r="V140" s="377">
        <v>78</v>
      </c>
      <c r="W140" s="377">
        <v>129</v>
      </c>
      <c r="X140" s="377">
        <v>25</v>
      </c>
      <c r="Y140" s="377">
        <v>63</v>
      </c>
      <c r="Z140" s="377">
        <v>7</v>
      </c>
      <c r="AA140" s="377">
        <v>7</v>
      </c>
      <c r="AB140" s="377">
        <v>35</v>
      </c>
      <c r="AC140" s="377">
        <v>32</v>
      </c>
      <c r="AD140" s="377">
        <v>5</v>
      </c>
      <c r="AE140" s="377">
        <v>10</v>
      </c>
    </row>
    <row r="141" spans="1:31" s="369" customFormat="1" ht="32.25" customHeight="1" x14ac:dyDescent="0.25">
      <c r="A141" s="386" t="s">
        <v>252</v>
      </c>
      <c r="B141" s="378" t="s">
        <v>267</v>
      </c>
      <c r="C141" s="378" t="s">
        <v>274</v>
      </c>
      <c r="D141" s="377">
        <v>46</v>
      </c>
      <c r="E141" s="377">
        <v>274</v>
      </c>
      <c r="F141" s="377">
        <v>202</v>
      </c>
      <c r="G141" s="377">
        <v>1303</v>
      </c>
      <c r="H141" s="387">
        <v>23</v>
      </c>
      <c r="I141" s="387">
        <v>88</v>
      </c>
      <c r="J141" s="377">
        <v>103</v>
      </c>
      <c r="K141" s="377">
        <v>365</v>
      </c>
      <c r="L141" s="387">
        <v>5</v>
      </c>
      <c r="M141" s="387">
        <v>19</v>
      </c>
      <c r="N141" s="387">
        <v>57</v>
      </c>
      <c r="O141" s="387">
        <v>461</v>
      </c>
      <c r="P141" s="387">
        <v>23</v>
      </c>
      <c r="Q141" s="387">
        <v>179</v>
      </c>
      <c r="R141" s="387">
        <v>5</v>
      </c>
      <c r="S141" s="387">
        <v>37</v>
      </c>
      <c r="T141" s="377">
        <v>8</v>
      </c>
      <c r="U141" s="377">
        <v>51</v>
      </c>
      <c r="V141" s="377">
        <v>22</v>
      </c>
      <c r="W141" s="377">
        <v>151</v>
      </c>
      <c r="X141" s="377">
        <v>3</v>
      </c>
      <c r="Y141" s="377">
        <v>55</v>
      </c>
      <c r="Z141" s="377">
        <v>1</v>
      </c>
      <c r="AA141" s="377">
        <v>1</v>
      </c>
      <c r="AB141" s="377">
        <v>20</v>
      </c>
      <c r="AC141" s="377">
        <v>67</v>
      </c>
      <c r="AD141" s="377">
        <v>1</v>
      </c>
      <c r="AE141" s="377">
        <v>2</v>
      </c>
    </row>
    <row r="142" spans="1:31" s="369" customFormat="1" ht="32.25" customHeight="1" x14ac:dyDescent="0.25">
      <c r="A142" s="386" t="s">
        <v>252</v>
      </c>
      <c r="B142" s="378" t="s">
        <v>267</v>
      </c>
      <c r="C142" s="378" t="s">
        <v>275</v>
      </c>
      <c r="D142" s="377">
        <v>36</v>
      </c>
      <c r="E142" s="377">
        <v>243</v>
      </c>
      <c r="F142" s="377">
        <v>126</v>
      </c>
      <c r="G142" s="377">
        <v>792</v>
      </c>
      <c r="H142" s="387">
        <v>20</v>
      </c>
      <c r="I142" s="387">
        <v>99</v>
      </c>
      <c r="J142" s="377">
        <v>837</v>
      </c>
      <c r="K142" s="377">
        <v>2107</v>
      </c>
      <c r="L142" s="387">
        <v>13</v>
      </c>
      <c r="M142" s="387">
        <v>42</v>
      </c>
      <c r="N142" s="387">
        <v>7</v>
      </c>
      <c r="O142" s="387">
        <v>98</v>
      </c>
      <c r="P142" s="387">
        <v>11</v>
      </c>
      <c r="Q142" s="387">
        <v>76</v>
      </c>
      <c r="R142" s="387">
        <v>4</v>
      </c>
      <c r="S142" s="387">
        <v>19</v>
      </c>
      <c r="T142" s="377">
        <v>9</v>
      </c>
      <c r="U142" s="377">
        <v>22</v>
      </c>
      <c r="V142" s="377">
        <v>9</v>
      </c>
      <c r="W142" s="377">
        <v>22</v>
      </c>
      <c r="X142" s="377">
        <v>1</v>
      </c>
      <c r="Y142" s="377">
        <v>5</v>
      </c>
      <c r="Z142" s="377">
        <v>0</v>
      </c>
      <c r="AA142" s="377">
        <v>9</v>
      </c>
      <c r="AB142" s="377">
        <v>8</v>
      </c>
      <c r="AC142" s="377">
        <v>29</v>
      </c>
      <c r="AD142" s="377">
        <v>0</v>
      </c>
      <c r="AE142" s="377">
        <v>1</v>
      </c>
    </row>
    <row r="143" spans="1:31" s="369" customFormat="1" ht="32.25" customHeight="1" x14ac:dyDescent="0.25">
      <c r="A143" s="386" t="s">
        <v>252</v>
      </c>
      <c r="B143" s="378" t="s">
        <v>267</v>
      </c>
      <c r="C143" s="378" t="s">
        <v>276</v>
      </c>
      <c r="D143" s="377">
        <v>18</v>
      </c>
      <c r="E143" s="377">
        <v>68</v>
      </c>
      <c r="F143" s="377">
        <v>77</v>
      </c>
      <c r="G143" s="377">
        <v>389</v>
      </c>
      <c r="H143" s="387">
        <v>26</v>
      </c>
      <c r="I143" s="387">
        <v>167</v>
      </c>
      <c r="J143" s="377">
        <v>287</v>
      </c>
      <c r="K143" s="377">
        <v>2041</v>
      </c>
      <c r="L143" s="387">
        <v>8</v>
      </c>
      <c r="M143" s="387">
        <v>14</v>
      </c>
      <c r="N143" s="387">
        <v>2</v>
      </c>
      <c r="O143" s="387">
        <v>8</v>
      </c>
      <c r="P143" s="387">
        <v>7</v>
      </c>
      <c r="Q143" s="387">
        <v>31</v>
      </c>
      <c r="R143" s="387">
        <v>3</v>
      </c>
      <c r="S143" s="387">
        <v>38</v>
      </c>
      <c r="T143" s="377">
        <v>0</v>
      </c>
      <c r="U143" s="377">
        <v>14</v>
      </c>
      <c r="V143" s="377">
        <v>0</v>
      </c>
      <c r="W143" s="377">
        <v>29</v>
      </c>
      <c r="X143" s="377">
        <v>7</v>
      </c>
      <c r="Y143" s="377">
        <v>18</v>
      </c>
      <c r="Z143" s="377">
        <v>1</v>
      </c>
      <c r="AA143" s="377">
        <v>3</v>
      </c>
      <c r="AB143" s="377">
        <v>6</v>
      </c>
      <c r="AC143" s="377">
        <v>24</v>
      </c>
      <c r="AD143" s="377">
        <v>3</v>
      </c>
      <c r="AE143" s="377">
        <v>3</v>
      </c>
    </row>
    <row r="144" spans="1:31" s="369" customFormat="1" ht="32.25" customHeight="1" x14ac:dyDescent="0.25">
      <c r="A144" s="386" t="s">
        <v>252</v>
      </c>
      <c r="B144" s="378" t="s">
        <v>267</v>
      </c>
      <c r="C144" s="378" t="s">
        <v>277</v>
      </c>
      <c r="D144" s="377">
        <v>21</v>
      </c>
      <c r="E144" s="377">
        <v>59</v>
      </c>
      <c r="F144" s="377">
        <v>105</v>
      </c>
      <c r="G144" s="377">
        <v>382</v>
      </c>
      <c r="H144" s="387">
        <v>45</v>
      </c>
      <c r="I144" s="387">
        <v>133</v>
      </c>
      <c r="J144" s="377">
        <v>222</v>
      </c>
      <c r="K144" s="377">
        <v>668</v>
      </c>
      <c r="L144" s="387">
        <v>5</v>
      </c>
      <c r="M144" s="387">
        <v>7</v>
      </c>
      <c r="N144" s="387">
        <v>5</v>
      </c>
      <c r="O144" s="387">
        <v>16</v>
      </c>
      <c r="P144" s="387">
        <v>8</v>
      </c>
      <c r="Q144" s="387">
        <v>45</v>
      </c>
      <c r="R144" s="387">
        <v>6</v>
      </c>
      <c r="S144" s="387">
        <v>28</v>
      </c>
      <c r="T144" s="377">
        <v>3</v>
      </c>
      <c r="U144" s="377">
        <v>17</v>
      </c>
      <c r="V144" s="377">
        <v>8</v>
      </c>
      <c r="W144" s="377">
        <v>46</v>
      </c>
      <c r="X144" s="377">
        <v>1</v>
      </c>
      <c r="Y144" s="377">
        <v>11</v>
      </c>
      <c r="Z144" s="377">
        <v>1</v>
      </c>
      <c r="AA144" s="377">
        <v>1</v>
      </c>
      <c r="AB144" s="377">
        <v>4</v>
      </c>
      <c r="AC144" s="377">
        <v>23</v>
      </c>
      <c r="AD144" s="377">
        <v>0</v>
      </c>
      <c r="AE144" s="377">
        <v>0</v>
      </c>
    </row>
    <row r="145" spans="1:31" s="369" customFormat="1" ht="32.25" customHeight="1" x14ac:dyDescent="0.25">
      <c r="A145" s="386" t="s">
        <v>252</v>
      </c>
      <c r="B145" s="378" t="s">
        <v>267</v>
      </c>
      <c r="C145" s="378" t="s">
        <v>278</v>
      </c>
      <c r="D145" s="377">
        <v>11</v>
      </c>
      <c r="E145" s="377">
        <v>43</v>
      </c>
      <c r="F145" s="377">
        <v>70</v>
      </c>
      <c r="G145" s="377">
        <v>249</v>
      </c>
      <c r="H145" s="387">
        <v>32</v>
      </c>
      <c r="I145" s="387">
        <v>97</v>
      </c>
      <c r="J145" s="377">
        <v>80</v>
      </c>
      <c r="K145" s="377">
        <v>349</v>
      </c>
      <c r="L145" s="387">
        <v>0</v>
      </c>
      <c r="M145" s="387">
        <v>6</v>
      </c>
      <c r="N145" s="387">
        <v>4</v>
      </c>
      <c r="O145" s="387">
        <v>7</v>
      </c>
      <c r="P145" s="387">
        <v>2</v>
      </c>
      <c r="Q145" s="387">
        <v>18</v>
      </c>
      <c r="R145" s="387">
        <v>2</v>
      </c>
      <c r="S145" s="387">
        <v>13</v>
      </c>
      <c r="T145" s="377">
        <v>2</v>
      </c>
      <c r="U145" s="377">
        <v>8</v>
      </c>
      <c r="V145" s="377">
        <v>18</v>
      </c>
      <c r="W145" s="377">
        <v>46</v>
      </c>
      <c r="X145" s="377">
        <v>5</v>
      </c>
      <c r="Y145" s="377">
        <v>17</v>
      </c>
      <c r="Z145" s="377">
        <v>0</v>
      </c>
      <c r="AA145" s="377">
        <v>5</v>
      </c>
      <c r="AB145" s="377">
        <v>10</v>
      </c>
      <c r="AC145" s="377">
        <v>23</v>
      </c>
      <c r="AD145" s="377">
        <v>0</v>
      </c>
      <c r="AE145" s="377">
        <v>2</v>
      </c>
    </row>
    <row r="146" spans="1:31" s="369" customFormat="1" ht="32.25" customHeight="1" x14ac:dyDescent="0.25">
      <c r="A146" s="386" t="s">
        <v>252</v>
      </c>
      <c r="B146" s="378" t="s">
        <v>267</v>
      </c>
      <c r="C146" s="378" t="s">
        <v>279</v>
      </c>
      <c r="D146" s="377">
        <v>15</v>
      </c>
      <c r="E146" s="377">
        <v>79</v>
      </c>
      <c r="F146" s="377">
        <v>68</v>
      </c>
      <c r="G146" s="377">
        <v>285</v>
      </c>
      <c r="H146" s="387">
        <v>26</v>
      </c>
      <c r="I146" s="387">
        <v>90</v>
      </c>
      <c r="J146" s="377">
        <v>92</v>
      </c>
      <c r="K146" s="377">
        <v>352</v>
      </c>
      <c r="L146" s="387">
        <v>4</v>
      </c>
      <c r="M146" s="387">
        <v>11</v>
      </c>
      <c r="N146" s="387">
        <v>5</v>
      </c>
      <c r="O146" s="387">
        <v>15</v>
      </c>
      <c r="P146" s="387">
        <v>3</v>
      </c>
      <c r="Q146" s="387">
        <v>11</v>
      </c>
      <c r="R146" s="387">
        <v>6</v>
      </c>
      <c r="S146" s="387">
        <v>13</v>
      </c>
      <c r="T146" s="377">
        <v>2</v>
      </c>
      <c r="U146" s="377">
        <v>19</v>
      </c>
      <c r="V146" s="377">
        <v>4</v>
      </c>
      <c r="W146" s="377">
        <v>41</v>
      </c>
      <c r="X146" s="377">
        <v>1</v>
      </c>
      <c r="Y146" s="377">
        <v>14</v>
      </c>
      <c r="Z146" s="377">
        <v>2</v>
      </c>
      <c r="AA146" s="377">
        <v>4</v>
      </c>
      <c r="AB146" s="377">
        <v>8</v>
      </c>
      <c r="AC146" s="377">
        <v>16</v>
      </c>
      <c r="AD146" s="377">
        <v>3</v>
      </c>
      <c r="AE146" s="377">
        <v>0</v>
      </c>
    </row>
    <row r="147" spans="1:31" s="369" customFormat="1" ht="32.25" customHeight="1" x14ac:dyDescent="0.25">
      <c r="A147" s="386" t="s">
        <v>252</v>
      </c>
      <c r="B147" s="378" t="s">
        <v>267</v>
      </c>
      <c r="C147" s="378" t="s">
        <v>280</v>
      </c>
      <c r="D147" s="377">
        <v>30</v>
      </c>
      <c r="E147" s="377">
        <v>131</v>
      </c>
      <c r="F147" s="377">
        <v>89</v>
      </c>
      <c r="G147" s="377">
        <v>500</v>
      </c>
      <c r="H147" s="387">
        <v>28</v>
      </c>
      <c r="I147" s="387">
        <v>153</v>
      </c>
      <c r="J147" s="377">
        <v>177</v>
      </c>
      <c r="K147" s="377">
        <v>595</v>
      </c>
      <c r="L147" s="387">
        <v>1</v>
      </c>
      <c r="M147" s="387">
        <v>16</v>
      </c>
      <c r="N147" s="387">
        <v>1</v>
      </c>
      <c r="O147" s="387">
        <v>6</v>
      </c>
      <c r="P147" s="387">
        <v>4</v>
      </c>
      <c r="Q147" s="387">
        <v>31</v>
      </c>
      <c r="R147" s="387">
        <v>5</v>
      </c>
      <c r="S147" s="387">
        <v>29</v>
      </c>
      <c r="T147" s="377">
        <v>15</v>
      </c>
      <c r="U147" s="377">
        <v>75</v>
      </c>
      <c r="V147" s="377">
        <v>24</v>
      </c>
      <c r="W147" s="377">
        <v>110</v>
      </c>
      <c r="X147" s="377">
        <v>3</v>
      </c>
      <c r="Y147" s="377">
        <v>7</v>
      </c>
      <c r="Z147" s="377">
        <v>8</v>
      </c>
      <c r="AA147" s="377">
        <v>11</v>
      </c>
      <c r="AB147" s="377">
        <v>17</v>
      </c>
      <c r="AC147" s="377">
        <v>45</v>
      </c>
      <c r="AD147" s="377">
        <v>1</v>
      </c>
      <c r="AE147" s="377">
        <v>6</v>
      </c>
    </row>
    <row r="148" spans="1:31" s="369" customFormat="1" ht="32.25" customHeight="1" x14ac:dyDescent="0.25">
      <c r="A148" s="386" t="s">
        <v>252</v>
      </c>
      <c r="B148" s="378" t="s">
        <v>267</v>
      </c>
      <c r="C148" s="378" t="s">
        <v>281</v>
      </c>
      <c r="D148" s="377">
        <v>35</v>
      </c>
      <c r="E148" s="377">
        <v>49</v>
      </c>
      <c r="F148" s="377">
        <v>194</v>
      </c>
      <c r="G148" s="377">
        <v>234</v>
      </c>
      <c r="H148" s="387">
        <v>60</v>
      </c>
      <c r="I148" s="387">
        <v>60</v>
      </c>
      <c r="J148" s="377">
        <v>249</v>
      </c>
      <c r="K148" s="377">
        <v>226</v>
      </c>
      <c r="L148" s="387">
        <v>7</v>
      </c>
      <c r="M148" s="387">
        <v>0</v>
      </c>
      <c r="N148" s="387">
        <v>0</v>
      </c>
      <c r="O148" s="387">
        <v>4</v>
      </c>
      <c r="P148" s="387">
        <v>9</v>
      </c>
      <c r="Q148" s="387">
        <v>8</v>
      </c>
      <c r="R148" s="387">
        <v>6</v>
      </c>
      <c r="S148" s="387">
        <v>8</v>
      </c>
      <c r="T148" s="377">
        <v>30</v>
      </c>
      <c r="U148" s="377">
        <v>24</v>
      </c>
      <c r="V148" s="377">
        <v>50</v>
      </c>
      <c r="W148" s="377">
        <v>48</v>
      </c>
      <c r="X148" s="377">
        <v>16</v>
      </c>
      <c r="Y148" s="377">
        <v>10</v>
      </c>
      <c r="Z148" s="377">
        <v>6</v>
      </c>
      <c r="AA148" s="377">
        <v>6</v>
      </c>
      <c r="AB148" s="377">
        <v>59</v>
      </c>
      <c r="AC148" s="377">
        <v>37</v>
      </c>
      <c r="AD148" s="377">
        <v>1</v>
      </c>
      <c r="AE148" s="377">
        <v>4</v>
      </c>
    </row>
    <row r="149" spans="1:31" s="369" customFormat="1" ht="32.25" customHeight="1" x14ac:dyDescent="0.25">
      <c r="A149" s="386" t="s">
        <v>252</v>
      </c>
      <c r="B149" s="378" t="s">
        <v>267</v>
      </c>
      <c r="C149" s="378" t="s">
        <v>282</v>
      </c>
      <c r="D149" s="377">
        <v>28</v>
      </c>
      <c r="E149" s="377">
        <v>69</v>
      </c>
      <c r="F149" s="377">
        <v>86</v>
      </c>
      <c r="G149" s="377">
        <v>269</v>
      </c>
      <c r="H149" s="387">
        <v>14</v>
      </c>
      <c r="I149" s="387">
        <v>63</v>
      </c>
      <c r="J149" s="377">
        <v>46</v>
      </c>
      <c r="K149" s="377">
        <v>115</v>
      </c>
      <c r="L149" s="387">
        <v>2</v>
      </c>
      <c r="M149" s="387">
        <v>13</v>
      </c>
      <c r="N149" s="387">
        <v>3</v>
      </c>
      <c r="O149" s="387">
        <v>7</v>
      </c>
      <c r="P149" s="387">
        <v>7</v>
      </c>
      <c r="Q149" s="387">
        <v>46</v>
      </c>
      <c r="R149" s="387">
        <v>0</v>
      </c>
      <c r="S149" s="387">
        <v>10</v>
      </c>
      <c r="T149" s="377">
        <v>0</v>
      </c>
      <c r="U149" s="377">
        <v>0</v>
      </c>
      <c r="V149" s="377">
        <v>0</v>
      </c>
      <c r="W149" s="377">
        <v>0</v>
      </c>
      <c r="X149" s="377">
        <v>0</v>
      </c>
      <c r="Y149" s="377">
        <v>0</v>
      </c>
      <c r="Z149" s="377">
        <v>0</v>
      </c>
      <c r="AA149" s="377">
        <v>2</v>
      </c>
      <c r="AB149" s="377">
        <v>1</v>
      </c>
      <c r="AC149" s="377">
        <v>3</v>
      </c>
      <c r="AD149" s="377">
        <v>0</v>
      </c>
      <c r="AE149" s="377">
        <v>0</v>
      </c>
    </row>
    <row r="150" spans="1:31" s="369" customFormat="1" ht="32.25" customHeight="1" x14ac:dyDescent="0.25">
      <c r="A150" s="386" t="s">
        <v>252</v>
      </c>
      <c r="B150" s="378" t="s">
        <v>267</v>
      </c>
      <c r="C150" s="378" t="s">
        <v>283</v>
      </c>
      <c r="D150" s="387">
        <v>11</v>
      </c>
      <c r="E150" s="387">
        <v>8</v>
      </c>
      <c r="F150" s="387">
        <v>18</v>
      </c>
      <c r="G150" s="387">
        <v>16</v>
      </c>
      <c r="H150" s="387">
        <v>0</v>
      </c>
      <c r="I150" s="387">
        <v>0</v>
      </c>
      <c r="J150" s="387">
        <v>0</v>
      </c>
      <c r="K150" s="387">
        <v>0</v>
      </c>
      <c r="L150" s="387">
        <v>3</v>
      </c>
      <c r="M150" s="387">
        <v>4</v>
      </c>
      <c r="N150" s="387">
        <v>0</v>
      </c>
      <c r="O150" s="387">
        <v>0</v>
      </c>
      <c r="P150" s="387">
        <v>0</v>
      </c>
      <c r="Q150" s="387">
        <v>0</v>
      </c>
      <c r="R150" s="387">
        <v>0</v>
      </c>
      <c r="S150" s="387">
        <v>0</v>
      </c>
      <c r="T150" s="377">
        <v>0</v>
      </c>
      <c r="U150" s="377">
        <v>0</v>
      </c>
      <c r="V150" s="377">
        <v>0</v>
      </c>
      <c r="W150" s="377">
        <v>0</v>
      </c>
      <c r="X150" s="377">
        <v>0</v>
      </c>
      <c r="Y150" s="377">
        <v>0</v>
      </c>
      <c r="Z150" s="377">
        <v>0</v>
      </c>
      <c r="AA150" s="377">
        <v>0</v>
      </c>
      <c r="AB150" s="377">
        <v>0</v>
      </c>
      <c r="AC150" s="377">
        <v>0</v>
      </c>
      <c r="AD150" s="377">
        <v>0</v>
      </c>
      <c r="AE150" s="377">
        <v>0</v>
      </c>
    </row>
    <row r="151" spans="1:31" s="369" customFormat="1" ht="32.25" customHeight="1" x14ac:dyDescent="0.25">
      <c r="A151" s="386" t="s">
        <v>252</v>
      </c>
      <c r="B151" s="378" t="s">
        <v>284</v>
      </c>
      <c r="C151" s="378" t="s">
        <v>285</v>
      </c>
      <c r="D151" s="377">
        <v>139</v>
      </c>
      <c r="E151" s="377">
        <v>89</v>
      </c>
      <c r="F151" s="377">
        <v>631</v>
      </c>
      <c r="G151" s="377">
        <v>380</v>
      </c>
      <c r="H151" s="387">
        <v>225</v>
      </c>
      <c r="I151" s="387">
        <v>101</v>
      </c>
      <c r="J151" s="377">
        <v>1910</v>
      </c>
      <c r="K151" s="377">
        <v>624</v>
      </c>
      <c r="L151" s="387">
        <v>30</v>
      </c>
      <c r="M151" s="387">
        <v>17</v>
      </c>
      <c r="N151" s="387">
        <v>5</v>
      </c>
      <c r="O151" s="387">
        <v>1</v>
      </c>
      <c r="P151" s="387">
        <v>51</v>
      </c>
      <c r="Q151" s="387">
        <v>35</v>
      </c>
      <c r="R151" s="387">
        <v>99</v>
      </c>
      <c r="S151" s="387">
        <v>46</v>
      </c>
      <c r="T151" s="377">
        <v>46</v>
      </c>
      <c r="U151" s="377">
        <v>16</v>
      </c>
      <c r="V151" s="377">
        <v>71</v>
      </c>
      <c r="W151" s="377">
        <v>27</v>
      </c>
      <c r="X151" s="377">
        <v>30</v>
      </c>
      <c r="Y151" s="377">
        <v>12</v>
      </c>
      <c r="Z151" s="377">
        <v>19</v>
      </c>
      <c r="AA151" s="377">
        <v>7</v>
      </c>
      <c r="AB151" s="377">
        <v>117</v>
      </c>
      <c r="AC151" s="377">
        <v>59</v>
      </c>
      <c r="AD151" s="377">
        <v>13</v>
      </c>
      <c r="AE151" s="377">
        <v>9</v>
      </c>
    </row>
    <row r="152" spans="1:31" s="369" customFormat="1" ht="32.25" customHeight="1" x14ac:dyDescent="0.25">
      <c r="A152" s="386" t="s">
        <v>252</v>
      </c>
      <c r="B152" s="378" t="s">
        <v>284</v>
      </c>
      <c r="C152" s="378" t="s">
        <v>286</v>
      </c>
      <c r="D152" s="377">
        <v>59</v>
      </c>
      <c r="E152" s="377">
        <v>104</v>
      </c>
      <c r="F152" s="377">
        <v>226</v>
      </c>
      <c r="G152" s="377">
        <v>378</v>
      </c>
      <c r="H152" s="387">
        <v>33</v>
      </c>
      <c r="I152" s="387">
        <v>51</v>
      </c>
      <c r="J152" s="377">
        <v>596</v>
      </c>
      <c r="K152" s="377">
        <v>522</v>
      </c>
      <c r="L152" s="387">
        <v>9</v>
      </c>
      <c r="M152" s="387">
        <v>12</v>
      </c>
      <c r="N152" s="387">
        <v>9</v>
      </c>
      <c r="O152" s="387">
        <v>13</v>
      </c>
      <c r="P152" s="387">
        <v>30</v>
      </c>
      <c r="Q152" s="387">
        <v>63</v>
      </c>
      <c r="R152" s="387">
        <v>14</v>
      </c>
      <c r="S152" s="387">
        <v>26</v>
      </c>
      <c r="T152" s="377">
        <v>42</v>
      </c>
      <c r="U152" s="377">
        <v>72</v>
      </c>
      <c r="V152" s="377">
        <v>73</v>
      </c>
      <c r="W152" s="377">
        <v>157</v>
      </c>
      <c r="X152" s="377">
        <v>32</v>
      </c>
      <c r="Y152" s="377">
        <v>81</v>
      </c>
      <c r="Z152" s="377">
        <v>10</v>
      </c>
      <c r="AA152" s="377">
        <v>15</v>
      </c>
      <c r="AB152" s="377">
        <v>53</v>
      </c>
      <c r="AC152" s="377">
        <v>113</v>
      </c>
      <c r="AD152" s="377">
        <v>13</v>
      </c>
      <c r="AE152" s="377">
        <v>13</v>
      </c>
    </row>
    <row r="153" spans="1:31" s="369" customFormat="1" ht="32.25" customHeight="1" x14ac:dyDescent="0.25">
      <c r="A153" s="386" t="s">
        <v>252</v>
      </c>
      <c r="B153" s="378" t="s">
        <v>284</v>
      </c>
      <c r="C153" s="378" t="s">
        <v>287</v>
      </c>
      <c r="D153" s="377">
        <v>140</v>
      </c>
      <c r="E153" s="377">
        <v>120</v>
      </c>
      <c r="F153" s="377">
        <v>679</v>
      </c>
      <c r="G153" s="377">
        <v>545</v>
      </c>
      <c r="H153" s="387">
        <v>241</v>
      </c>
      <c r="I153" s="387">
        <v>169</v>
      </c>
      <c r="J153" s="377">
        <v>2111</v>
      </c>
      <c r="K153" s="377">
        <v>1110</v>
      </c>
      <c r="L153" s="387">
        <v>34</v>
      </c>
      <c r="M153" s="387">
        <v>23</v>
      </c>
      <c r="N153" s="387">
        <v>12</v>
      </c>
      <c r="O153" s="387">
        <v>2</v>
      </c>
      <c r="P153" s="387">
        <v>62</v>
      </c>
      <c r="Q153" s="387">
        <v>58</v>
      </c>
      <c r="R153" s="387">
        <v>100</v>
      </c>
      <c r="S153" s="387">
        <v>89</v>
      </c>
      <c r="T153" s="377">
        <v>37</v>
      </c>
      <c r="U153" s="377">
        <v>29</v>
      </c>
      <c r="V153" s="377">
        <v>51</v>
      </c>
      <c r="W153" s="377">
        <v>62</v>
      </c>
      <c r="X153" s="377">
        <v>28</v>
      </c>
      <c r="Y153" s="377">
        <v>17</v>
      </c>
      <c r="Z153" s="377">
        <v>7</v>
      </c>
      <c r="AA153" s="377">
        <v>3</v>
      </c>
      <c r="AB153" s="377">
        <v>29</v>
      </c>
      <c r="AC153" s="377">
        <v>18</v>
      </c>
      <c r="AD153" s="377">
        <v>3</v>
      </c>
      <c r="AE153" s="377">
        <v>2</v>
      </c>
    </row>
    <row r="154" spans="1:31" s="369" customFormat="1" ht="32.25" customHeight="1" x14ac:dyDescent="0.25">
      <c r="A154" s="386" t="s">
        <v>252</v>
      </c>
      <c r="B154" s="378" t="s">
        <v>284</v>
      </c>
      <c r="C154" s="378" t="s">
        <v>288</v>
      </c>
      <c r="D154" s="377">
        <v>70</v>
      </c>
      <c r="E154" s="377">
        <v>113</v>
      </c>
      <c r="F154" s="377">
        <v>237</v>
      </c>
      <c r="G154" s="377">
        <v>405</v>
      </c>
      <c r="H154" s="387">
        <v>44</v>
      </c>
      <c r="I154" s="387">
        <v>79</v>
      </c>
      <c r="J154" s="377">
        <v>481</v>
      </c>
      <c r="K154" s="377">
        <v>496</v>
      </c>
      <c r="L154" s="387">
        <v>11</v>
      </c>
      <c r="M154" s="387">
        <v>22</v>
      </c>
      <c r="N154" s="387">
        <v>1</v>
      </c>
      <c r="O154" s="387">
        <v>3</v>
      </c>
      <c r="P154" s="387">
        <v>28</v>
      </c>
      <c r="Q154" s="387">
        <v>57</v>
      </c>
      <c r="R154" s="387">
        <v>22</v>
      </c>
      <c r="S154" s="387">
        <v>38</v>
      </c>
      <c r="T154" s="377">
        <v>44</v>
      </c>
      <c r="U154" s="377">
        <v>89</v>
      </c>
      <c r="V154" s="377">
        <v>136</v>
      </c>
      <c r="W154" s="377">
        <v>273</v>
      </c>
      <c r="X154" s="377">
        <v>13</v>
      </c>
      <c r="Y154" s="377">
        <v>58</v>
      </c>
      <c r="Z154" s="377">
        <v>8</v>
      </c>
      <c r="AA154" s="377">
        <v>16</v>
      </c>
      <c r="AB154" s="377">
        <v>80</v>
      </c>
      <c r="AC154" s="377">
        <v>135</v>
      </c>
      <c r="AD154" s="377">
        <v>4</v>
      </c>
      <c r="AE154" s="377">
        <v>4</v>
      </c>
    </row>
    <row r="155" spans="1:31" s="369" customFormat="1" ht="32.25" customHeight="1" x14ac:dyDescent="0.25">
      <c r="A155" s="386" t="s">
        <v>252</v>
      </c>
      <c r="B155" s="378" t="s">
        <v>284</v>
      </c>
      <c r="C155" s="378" t="s">
        <v>289</v>
      </c>
      <c r="D155" s="377">
        <v>37</v>
      </c>
      <c r="E155" s="377">
        <v>45</v>
      </c>
      <c r="F155" s="377">
        <v>234</v>
      </c>
      <c r="G155" s="377">
        <v>267</v>
      </c>
      <c r="H155" s="387">
        <v>93</v>
      </c>
      <c r="I155" s="387">
        <v>99</v>
      </c>
      <c r="J155" s="377">
        <v>796</v>
      </c>
      <c r="K155" s="377">
        <v>449</v>
      </c>
      <c r="L155" s="387">
        <v>12</v>
      </c>
      <c r="M155" s="387">
        <v>13</v>
      </c>
      <c r="N155" s="387">
        <v>0</v>
      </c>
      <c r="O155" s="387">
        <v>0</v>
      </c>
      <c r="P155" s="387">
        <v>19</v>
      </c>
      <c r="Q155" s="387">
        <v>13</v>
      </c>
      <c r="R155" s="387">
        <v>27</v>
      </c>
      <c r="S155" s="387">
        <v>27</v>
      </c>
      <c r="T155" s="377">
        <v>220</v>
      </c>
      <c r="U155" s="377">
        <v>226</v>
      </c>
      <c r="V155" s="377">
        <v>716</v>
      </c>
      <c r="W155" s="377">
        <v>618</v>
      </c>
      <c r="X155" s="377">
        <v>127</v>
      </c>
      <c r="Y155" s="377">
        <v>82</v>
      </c>
      <c r="Z155" s="377">
        <v>10</v>
      </c>
      <c r="AA155" s="377">
        <v>20</v>
      </c>
      <c r="AB155" s="377">
        <v>179</v>
      </c>
      <c r="AC155" s="377">
        <v>124</v>
      </c>
      <c r="AD155" s="377">
        <v>5</v>
      </c>
      <c r="AE155" s="377">
        <v>3</v>
      </c>
    </row>
    <row r="156" spans="1:31" s="369" customFormat="1" ht="32.25" customHeight="1" x14ac:dyDescent="0.25">
      <c r="A156" s="386" t="s">
        <v>252</v>
      </c>
      <c r="B156" s="378" t="s">
        <v>284</v>
      </c>
      <c r="C156" s="378" t="s">
        <v>290</v>
      </c>
      <c r="D156" s="377">
        <v>224</v>
      </c>
      <c r="E156" s="377">
        <v>55</v>
      </c>
      <c r="F156" s="377">
        <v>923</v>
      </c>
      <c r="G156" s="377">
        <v>221</v>
      </c>
      <c r="H156" s="387">
        <v>332</v>
      </c>
      <c r="I156" s="387">
        <v>65</v>
      </c>
      <c r="J156" s="377">
        <v>1094</v>
      </c>
      <c r="K156" s="377">
        <v>178</v>
      </c>
      <c r="L156" s="387">
        <v>24</v>
      </c>
      <c r="M156" s="387">
        <v>14</v>
      </c>
      <c r="N156" s="387">
        <v>5</v>
      </c>
      <c r="O156" s="387">
        <v>2</v>
      </c>
      <c r="P156" s="387">
        <v>66</v>
      </c>
      <c r="Q156" s="387">
        <v>19</v>
      </c>
      <c r="R156" s="387">
        <v>69</v>
      </c>
      <c r="S156" s="387">
        <v>24</v>
      </c>
      <c r="T156" s="377">
        <v>132</v>
      </c>
      <c r="U156" s="377">
        <v>83</v>
      </c>
      <c r="V156" s="377">
        <v>789</v>
      </c>
      <c r="W156" s="377">
        <v>313</v>
      </c>
      <c r="X156" s="377">
        <v>77</v>
      </c>
      <c r="Y156" s="377">
        <v>17</v>
      </c>
      <c r="Z156" s="377">
        <v>11</v>
      </c>
      <c r="AA156" s="377">
        <v>1</v>
      </c>
      <c r="AB156" s="377">
        <v>125</v>
      </c>
      <c r="AC156" s="377">
        <v>31</v>
      </c>
      <c r="AD156" s="377">
        <v>10</v>
      </c>
      <c r="AE156" s="377">
        <v>1</v>
      </c>
    </row>
    <row r="157" spans="1:31" s="369" customFormat="1" ht="32.25" customHeight="1" x14ac:dyDescent="0.25">
      <c r="A157" s="386" t="s">
        <v>252</v>
      </c>
      <c r="B157" s="378" t="s">
        <v>284</v>
      </c>
      <c r="C157" s="378" t="s">
        <v>291</v>
      </c>
      <c r="D157" s="377">
        <v>51</v>
      </c>
      <c r="E157" s="377">
        <v>83</v>
      </c>
      <c r="F157" s="377">
        <v>170</v>
      </c>
      <c r="G157" s="377">
        <v>277</v>
      </c>
      <c r="H157" s="387">
        <v>53</v>
      </c>
      <c r="I157" s="387">
        <v>63</v>
      </c>
      <c r="J157" s="377">
        <v>329</v>
      </c>
      <c r="K157" s="377">
        <v>486</v>
      </c>
      <c r="L157" s="387">
        <v>15</v>
      </c>
      <c r="M157" s="387">
        <v>19</v>
      </c>
      <c r="N157" s="387">
        <v>2</v>
      </c>
      <c r="O157" s="387">
        <v>6</v>
      </c>
      <c r="P157" s="387">
        <v>15</v>
      </c>
      <c r="Q157" s="387">
        <v>22</v>
      </c>
      <c r="R157" s="387">
        <v>12</v>
      </c>
      <c r="S157" s="387">
        <v>22</v>
      </c>
      <c r="T157" s="377">
        <v>25</v>
      </c>
      <c r="U157" s="377">
        <v>29</v>
      </c>
      <c r="V157" s="377">
        <v>39</v>
      </c>
      <c r="W157" s="377">
        <v>42</v>
      </c>
      <c r="X157" s="377">
        <v>18</v>
      </c>
      <c r="Y157" s="377">
        <v>23</v>
      </c>
      <c r="Z157" s="377">
        <v>10</v>
      </c>
      <c r="AA157" s="377">
        <v>5</v>
      </c>
      <c r="AB157" s="377">
        <v>51</v>
      </c>
      <c r="AC157" s="377">
        <v>40</v>
      </c>
      <c r="AD157" s="377">
        <v>3</v>
      </c>
      <c r="AE157" s="377">
        <v>1</v>
      </c>
    </row>
    <row r="158" spans="1:31" s="369" customFormat="1" ht="32.25" customHeight="1" x14ac:dyDescent="0.25">
      <c r="A158" s="386" t="s">
        <v>252</v>
      </c>
      <c r="B158" s="378" t="s">
        <v>284</v>
      </c>
      <c r="C158" s="378" t="s">
        <v>292</v>
      </c>
      <c r="D158" s="377">
        <v>40</v>
      </c>
      <c r="E158" s="377">
        <v>11</v>
      </c>
      <c r="F158" s="377">
        <v>169</v>
      </c>
      <c r="G158" s="377">
        <v>55</v>
      </c>
      <c r="H158" s="387">
        <v>0</v>
      </c>
      <c r="I158" s="387">
        <v>0</v>
      </c>
      <c r="J158" s="377">
        <v>0</v>
      </c>
      <c r="K158" s="377">
        <v>0</v>
      </c>
      <c r="L158" s="387">
        <v>6</v>
      </c>
      <c r="M158" s="387">
        <v>2</v>
      </c>
      <c r="N158" s="387">
        <v>0</v>
      </c>
      <c r="O158" s="387">
        <v>0</v>
      </c>
      <c r="P158" s="387">
        <v>0</v>
      </c>
      <c r="Q158" s="387">
        <v>0</v>
      </c>
      <c r="R158" s="387">
        <v>0</v>
      </c>
      <c r="S158" s="387">
        <v>0</v>
      </c>
      <c r="T158" s="377">
        <v>0</v>
      </c>
      <c r="U158" s="377">
        <v>0</v>
      </c>
      <c r="V158" s="377">
        <v>0</v>
      </c>
      <c r="W158" s="377">
        <v>0</v>
      </c>
      <c r="X158" s="377">
        <v>0</v>
      </c>
      <c r="Y158" s="377">
        <v>0</v>
      </c>
      <c r="Z158" s="377">
        <v>9</v>
      </c>
      <c r="AA158" s="377">
        <v>0</v>
      </c>
      <c r="AB158" s="377">
        <v>12</v>
      </c>
      <c r="AC158" s="377">
        <v>0</v>
      </c>
      <c r="AD158" s="377">
        <v>0</v>
      </c>
      <c r="AE158" s="377">
        <v>0</v>
      </c>
    </row>
    <row r="159" spans="1:31" s="369" customFormat="1" ht="32.25" customHeight="1" x14ac:dyDescent="0.25">
      <c r="A159" s="386" t="s">
        <v>252</v>
      </c>
      <c r="B159" s="378" t="s">
        <v>284</v>
      </c>
      <c r="C159" s="378" t="s">
        <v>293</v>
      </c>
      <c r="D159" s="377">
        <v>154</v>
      </c>
      <c r="E159" s="377">
        <v>64</v>
      </c>
      <c r="F159" s="377">
        <v>439</v>
      </c>
      <c r="G159" s="377">
        <v>164</v>
      </c>
      <c r="H159" s="387">
        <v>0</v>
      </c>
      <c r="I159" s="387">
        <v>0</v>
      </c>
      <c r="J159" s="377">
        <v>0</v>
      </c>
      <c r="K159" s="377">
        <v>0</v>
      </c>
      <c r="L159" s="387">
        <v>23</v>
      </c>
      <c r="M159" s="387">
        <v>9</v>
      </c>
      <c r="N159" s="387">
        <v>0</v>
      </c>
      <c r="O159" s="387">
        <v>0</v>
      </c>
      <c r="P159" s="387">
        <v>0</v>
      </c>
      <c r="Q159" s="387">
        <v>0</v>
      </c>
      <c r="R159" s="387">
        <v>0</v>
      </c>
      <c r="S159" s="387">
        <v>0</v>
      </c>
      <c r="T159" s="377">
        <v>0</v>
      </c>
      <c r="U159" s="377">
        <v>0</v>
      </c>
      <c r="V159" s="377">
        <v>0</v>
      </c>
      <c r="W159" s="377">
        <v>0</v>
      </c>
      <c r="X159" s="377">
        <v>0</v>
      </c>
      <c r="Y159" s="377">
        <v>0</v>
      </c>
      <c r="Z159" s="377">
        <v>0</v>
      </c>
      <c r="AA159" s="377">
        <v>0</v>
      </c>
      <c r="AB159" s="377">
        <v>0</v>
      </c>
      <c r="AC159" s="377">
        <v>0</v>
      </c>
      <c r="AD159" s="377">
        <v>0</v>
      </c>
      <c r="AE159" s="377">
        <v>0</v>
      </c>
    </row>
    <row r="160" spans="1:31" s="369" customFormat="1" ht="32.25" customHeight="1" x14ac:dyDescent="0.25">
      <c r="A160" s="386" t="s">
        <v>252</v>
      </c>
      <c r="B160" s="378" t="s">
        <v>294</v>
      </c>
      <c r="C160" s="378" t="s">
        <v>295</v>
      </c>
      <c r="D160" s="377">
        <v>147</v>
      </c>
      <c r="E160" s="377">
        <v>227</v>
      </c>
      <c r="F160" s="377">
        <v>805</v>
      </c>
      <c r="G160" s="377">
        <v>1020</v>
      </c>
      <c r="H160" s="387">
        <v>47</v>
      </c>
      <c r="I160" s="387">
        <v>43</v>
      </c>
      <c r="J160" s="377">
        <v>639</v>
      </c>
      <c r="K160" s="377">
        <v>490</v>
      </c>
      <c r="L160" s="387">
        <v>9</v>
      </c>
      <c r="M160" s="387">
        <v>12</v>
      </c>
      <c r="N160" s="387">
        <v>116</v>
      </c>
      <c r="O160" s="387">
        <v>182</v>
      </c>
      <c r="P160" s="387">
        <v>27</v>
      </c>
      <c r="Q160" s="387">
        <v>29</v>
      </c>
      <c r="R160" s="387">
        <v>8</v>
      </c>
      <c r="S160" s="387">
        <v>7</v>
      </c>
      <c r="T160" s="377">
        <v>462</v>
      </c>
      <c r="U160" s="377">
        <v>930</v>
      </c>
      <c r="V160" s="377">
        <v>1574</v>
      </c>
      <c r="W160" s="377">
        <v>3112</v>
      </c>
      <c r="X160" s="377">
        <v>321</v>
      </c>
      <c r="Y160" s="377">
        <v>785</v>
      </c>
      <c r="Z160" s="377">
        <v>126</v>
      </c>
      <c r="AA160" s="377">
        <v>170</v>
      </c>
      <c r="AB160" s="377">
        <v>2288</v>
      </c>
      <c r="AC160" s="377">
        <v>2267</v>
      </c>
      <c r="AD160" s="377">
        <v>86</v>
      </c>
      <c r="AE160" s="377">
        <v>70</v>
      </c>
    </row>
    <row r="161" spans="1:31" s="369" customFormat="1" ht="32.25" customHeight="1" x14ac:dyDescent="0.25">
      <c r="A161" s="386" t="s">
        <v>252</v>
      </c>
      <c r="B161" s="378" t="s">
        <v>294</v>
      </c>
      <c r="C161" s="378" t="s">
        <v>296</v>
      </c>
      <c r="D161" s="377">
        <v>49</v>
      </c>
      <c r="E161" s="377">
        <v>100</v>
      </c>
      <c r="F161" s="377">
        <v>243</v>
      </c>
      <c r="G161" s="377">
        <v>417</v>
      </c>
      <c r="H161" s="387">
        <v>12</v>
      </c>
      <c r="I161" s="387">
        <v>19</v>
      </c>
      <c r="J161" s="377">
        <v>165</v>
      </c>
      <c r="K161" s="377">
        <v>152</v>
      </c>
      <c r="L161" s="387">
        <v>12</v>
      </c>
      <c r="M161" s="387">
        <v>14</v>
      </c>
      <c r="N161" s="387">
        <v>11</v>
      </c>
      <c r="O161" s="387">
        <v>12</v>
      </c>
      <c r="P161" s="387">
        <v>40</v>
      </c>
      <c r="Q161" s="387">
        <v>79</v>
      </c>
      <c r="R161" s="387">
        <v>2</v>
      </c>
      <c r="S161" s="387">
        <v>6</v>
      </c>
      <c r="T161" s="377">
        <v>0</v>
      </c>
      <c r="U161" s="377">
        <v>0</v>
      </c>
      <c r="V161" s="377">
        <v>40</v>
      </c>
      <c r="W161" s="377">
        <v>69</v>
      </c>
      <c r="X161" s="377">
        <v>7</v>
      </c>
      <c r="Y161" s="377">
        <v>14</v>
      </c>
      <c r="Z161" s="377">
        <v>2</v>
      </c>
      <c r="AA161" s="377">
        <v>0</v>
      </c>
      <c r="AB161" s="377">
        <v>33</v>
      </c>
      <c r="AC161" s="377">
        <v>24</v>
      </c>
      <c r="AD161" s="377">
        <v>0</v>
      </c>
      <c r="AE161" s="377">
        <v>4</v>
      </c>
    </row>
    <row r="162" spans="1:31" s="369" customFormat="1" ht="32.25" customHeight="1" x14ac:dyDescent="0.25">
      <c r="A162" s="386" t="s">
        <v>252</v>
      </c>
      <c r="B162" s="378" t="s">
        <v>294</v>
      </c>
      <c r="C162" s="378" t="s">
        <v>297</v>
      </c>
      <c r="D162" s="377">
        <v>56</v>
      </c>
      <c r="E162" s="377">
        <v>121</v>
      </c>
      <c r="F162" s="377">
        <v>255</v>
      </c>
      <c r="G162" s="377">
        <v>518</v>
      </c>
      <c r="H162" s="387">
        <v>46</v>
      </c>
      <c r="I162" s="387">
        <v>86</v>
      </c>
      <c r="J162" s="377">
        <v>429</v>
      </c>
      <c r="K162" s="377">
        <v>402</v>
      </c>
      <c r="L162" s="387">
        <v>15</v>
      </c>
      <c r="M162" s="387">
        <v>16</v>
      </c>
      <c r="N162" s="387">
        <v>7</v>
      </c>
      <c r="O162" s="387">
        <v>20</v>
      </c>
      <c r="P162" s="387">
        <v>27</v>
      </c>
      <c r="Q162" s="387">
        <v>63</v>
      </c>
      <c r="R162" s="387">
        <v>15</v>
      </c>
      <c r="S162" s="387">
        <v>22</v>
      </c>
      <c r="T162" s="377">
        <v>17</v>
      </c>
      <c r="U162" s="377">
        <v>50</v>
      </c>
      <c r="V162" s="377">
        <v>38</v>
      </c>
      <c r="W162" s="377">
        <v>118</v>
      </c>
      <c r="X162" s="377">
        <v>21</v>
      </c>
      <c r="Y162" s="377">
        <v>68</v>
      </c>
      <c r="Z162" s="377">
        <v>6</v>
      </c>
      <c r="AA162" s="377">
        <v>12</v>
      </c>
      <c r="AB162" s="377">
        <v>33</v>
      </c>
      <c r="AC162" s="377">
        <v>82</v>
      </c>
      <c r="AD162" s="377">
        <v>7</v>
      </c>
      <c r="AE162" s="377">
        <v>24</v>
      </c>
    </row>
    <row r="163" spans="1:31" s="369" customFormat="1" ht="32.25" customHeight="1" x14ac:dyDescent="0.25">
      <c r="A163" s="386" t="s">
        <v>252</v>
      </c>
      <c r="B163" s="378" t="s">
        <v>294</v>
      </c>
      <c r="C163" s="378" t="s">
        <v>298</v>
      </c>
      <c r="D163" s="377">
        <v>62</v>
      </c>
      <c r="E163" s="377">
        <v>170</v>
      </c>
      <c r="F163" s="377">
        <v>152</v>
      </c>
      <c r="G163" s="377">
        <v>568</v>
      </c>
      <c r="H163" s="387">
        <v>17</v>
      </c>
      <c r="I163" s="387">
        <v>40</v>
      </c>
      <c r="J163" s="377">
        <v>156</v>
      </c>
      <c r="K163" s="377">
        <v>300</v>
      </c>
      <c r="L163" s="387">
        <v>15</v>
      </c>
      <c r="M163" s="387">
        <v>44</v>
      </c>
      <c r="N163" s="387">
        <v>16</v>
      </c>
      <c r="O163" s="387">
        <v>53</v>
      </c>
      <c r="P163" s="387">
        <v>11</v>
      </c>
      <c r="Q163" s="387">
        <v>45</v>
      </c>
      <c r="R163" s="387">
        <v>3</v>
      </c>
      <c r="S163" s="387">
        <v>10</v>
      </c>
      <c r="T163" s="377">
        <v>18</v>
      </c>
      <c r="U163" s="377">
        <v>106</v>
      </c>
      <c r="V163" s="377">
        <v>76</v>
      </c>
      <c r="W163" s="377">
        <v>357</v>
      </c>
      <c r="X163" s="377">
        <v>21</v>
      </c>
      <c r="Y163" s="377">
        <v>75</v>
      </c>
      <c r="Z163" s="377">
        <v>7</v>
      </c>
      <c r="AA163" s="377">
        <v>5</v>
      </c>
      <c r="AB163" s="377">
        <v>32</v>
      </c>
      <c r="AC163" s="377">
        <v>68</v>
      </c>
      <c r="AD163" s="377">
        <v>2</v>
      </c>
      <c r="AE163" s="377">
        <v>8</v>
      </c>
    </row>
    <row r="164" spans="1:31" s="369" customFormat="1" ht="32.25" customHeight="1" x14ac:dyDescent="0.25">
      <c r="A164" s="386" t="s">
        <v>252</v>
      </c>
      <c r="B164" s="378" t="s">
        <v>299</v>
      </c>
      <c r="C164" s="378" t="s">
        <v>300</v>
      </c>
      <c r="D164" s="377">
        <v>55</v>
      </c>
      <c r="E164" s="377">
        <v>297</v>
      </c>
      <c r="F164" s="377">
        <v>238</v>
      </c>
      <c r="G164" s="377">
        <v>1097</v>
      </c>
      <c r="H164" s="387">
        <v>54</v>
      </c>
      <c r="I164" s="387">
        <v>105</v>
      </c>
      <c r="J164" s="377">
        <v>349</v>
      </c>
      <c r="K164" s="377">
        <v>671</v>
      </c>
      <c r="L164" s="387">
        <v>6</v>
      </c>
      <c r="M164" s="387">
        <v>15</v>
      </c>
      <c r="N164" s="387">
        <v>21</v>
      </c>
      <c r="O164" s="387">
        <v>173</v>
      </c>
      <c r="P164" s="387">
        <v>14</v>
      </c>
      <c r="Q164" s="387">
        <v>90</v>
      </c>
      <c r="R164" s="387">
        <v>6</v>
      </c>
      <c r="S164" s="387">
        <v>22</v>
      </c>
      <c r="T164" s="377">
        <v>52</v>
      </c>
      <c r="U164" s="377">
        <v>354</v>
      </c>
      <c r="V164" s="377">
        <v>233</v>
      </c>
      <c r="W164" s="377">
        <v>1382</v>
      </c>
      <c r="X164" s="377">
        <v>29</v>
      </c>
      <c r="Y164" s="377">
        <v>249</v>
      </c>
      <c r="Z164" s="377">
        <v>6</v>
      </c>
      <c r="AA164" s="377">
        <v>15</v>
      </c>
      <c r="AB164" s="377">
        <v>63</v>
      </c>
      <c r="AC164" s="377">
        <v>147</v>
      </c>
      <c r="AD164" s="377">
        <v>4</v>
      </c>
      <c r="AE164" s="377">
        <v>13</v>
      </c>
    </row>
    <row r="165" spans="1:31" s="369" customFormat="1" ht="32.25" customHeight="1" x14ac:dyDescent="0.25">
      <c r="A165" s="386" t="s">
        <v>252</v>
      </c>
      <c r="B165" s="378" t="s">
        <v>299</v>
      </c>
      <c r="C165" s="378" t="s">
        <v>301</v>
      </c>
      <c r="D165" s="377">
        <v>12</v>
      </c>
      <c r="E165" s="377">
        <v>212</v>
      </c>
      <c r="F165" s="377">
        <v>30</v>
      </c>
      <c r="G165" s="377">
        <v>851</v>
      </c>
      <c r="H165" s="387">
        <v>6</v>
      </c>
      <c r="I165" s="387">
        <v>117</v>
      </c>
      <c r="J165" s="377">
        <v>61</v>
      </c>
      <c r="K165" s="377">
        <v>554</v>
      </c>
      <c r="L165" s="387">
        <v>4</v>
      </c>
      <c r="M165" s="387">
        <v>9</v>
      </c>
      <c r="N165" s="387">
        <v>1</v>
      </c>
      <c r="O165" s="387">
        <v>126</v>
      </c>
      <c r="P165" s="387">
        <v>5</v>
      </c>
      <c r="Q165" s="387">
        <v>83</v>
      </c>
      <c r="R165" s="387">
        <v>2</v>
      </c>
      <c r="S165" s="387">
        <v>19</v>
      </c>
      <c r="T165" s="377">
        <v>9</v>
      </c>
      <c r="U165" s="377">
        <v>53</v>
      </c>
      <c r="V165" s="377">
        <v>22</v>
      </c>
      <c r="W165" s="377">
        <v>183</v>
      </c>
      <c r="X165" s="377">
        <v>12</v>
      </c>
      <c r="Y165" s="377">
        <v>78</v>
      </c>
      <c r="Z165" s="377">
        <v>0</v>
      </c>
      <c r="AA165" s="377">
        <v>7</v>
      </c>
      <c r="AB165" s="377">
        <v>24</v>
      </c>
      <c r="AC165" s="377">
        <v>108</v>
      </c>
      <c r="AD165" s="377">
        <v>0</v>
      </c>
      <c r="AE165" s="377">
        <v>4</v>
      </c>
    </row>
    <row r="166" spans="1:31" s="369" customFormat="1" ht="32.25" customHeight="1" x14ac:dyDescent="0.25">
      <c r="A166" s="386" t="s">
        <v>252</v>
      </c>
      <c r="B166" s="378" t="s">
        <v>302</v>
      </c>
      <c r="C166" s="378" t="s">
        <v>303</v>
      </c>
      <c r="D166" s="377">
        <v>161</v>
      </c>
      <c r="E166" s="377">
        <v>138</v>
      </c>
      <c r="F166" s="377">
        <v>725</v>
      </c>
      <c r="G166" s="377">
        <v>583</v>
      </c>
      <c r="H166" s="387">
        <v>222</v>
      </c>
      <c r="I166" s="387">
        <v>140</v>
      </c>
      <c r="J166" s="377">
        <v>2256</v>
      </c>
      <c r="K166" s="377">
        <v>880</v>
      </c>
      <c r="L166" s="387">
        <v>20</v>
      </c>
      <c r="M166" s="387">
        <v>12</v>
      </c>
      <c r="N166" s="387">
        <v>7</v>
      </c>
      <c r="O166" s="387">
        <v>8</v>
      </c>
      <c r="P166" s="387">
        <v>52</v>
      </c>
      <c r="Q166" s="387">
        <v>77</v>
      </c>
      <c r="R166" s="387">
        <v>73</v>
      </c>
      <c r="S166" s="387">
        <v>46</v>
      </c>
      <c r="T166" s="377">
        <v>16</v>
      </c>
      <c r="U166" s="377">
        <v>18</v>
      </c>
      <c r="V166" s="377">
        <v>77</v>
      </c>
      <c r="W166" s="377">
        <v>93</v>
      </c>
      <c r="X166" s="377">
        <v>6</v>
      </c>
      <c r="Y166" s="377">
        <v>12</v>
      </c>
      <c r="Z166" s="377">
        <v>8</v>
      </c>
      <c r="AA166" s="377">
        <v>7</v>
      </c>
      <c r="AB166" s="377">
        <v>68</v>
      </c>
      <c r="AC166" s="377">
        <v>64</v>
      </c>
      <c r="AD166" s="377">
        <v>4</v>
      </c>
      <c r="AE166" s="377">
        <v>8</v>
      </c>
    </row>
    <row r="167" spans="1:31" s="369" customFormat="1" ht="32.25" customHeight="1" x14ac:dyDescent="0.25">
      <c r="A167" s="386" t="s">
        <v>252</v>
      </c>
      <c r="B167" s="378" t="s">
        <v>304</v>
      </c>
      <c r="C167" s="378" t="s">
        <v>305</v>
      </c>
      <c r="D167" s="377">
        <v>39</v>
      </c>
      <c r="E167" s="377">
        <v>29</v>
      </c>
      <c r="F167" s="377">
        <v>100</v>
      </c>
      <c r="G167" s="377">
        <v>113</v>
      </c>
      <c r="H167" s="387">
        <v>0</v>
      </c>
      <c r="I167" s="387">
        <v>0</v>
      </c>
      <c r="J167" s="377">
        <v>0</v>
      </c>
      <c r="K167" s="377">
        <v>0</v>
      </c>
      <c r="L167" s="387">
        <v>12</v>
      </c>
      <c r="M167" s="387">
        <v>10</v>
      </c>
      <c r="N167" s="387">
        <v>0</v>
      </c>
      <c r="O167" s="387">
        <v>0</v>
      </c>
      <c r="P167" s="387">
        <v>0</v>
      </c>
      <c r="Q167" s="387">
        <v>0</v>
      </c>
      <c r="R167" s="387">
        <v>0</v>
      </c>
      <c r="S167" s="387">
        <v>0</v>
      </c>
      <c r="T167" s="377">
        <v>0</v>
      </c>
      <c r="U167" s="377">
        <v>0</v>
      </c>
      <c r="V167" s="377">
        <v>0</v>
      </c>
      <c r="W167" s="377">
        <v>0</v>
      </c>
      <c r="X167" s="377">
        <v>0</v>
      </c>
      <c r="Y167" s="377">
        <v>0</v>
      </c>
      <c r="Z167" s="377">
        <v>1</v>
      </c>
      <c r="AA167" s="377">
        <v>1</v>
      </c>
      <c r="AB167" s="377">
        <v>1</v>
      </c>
      <c r="AC167" s="377">
        <v>1</v>
      </c>
      <c r="AD167" s="377">
        <v>0</v>
      </c>
      <c r="AE167" s="377">
        <v>0</v>
      </c>
    </row>
    <row r="168" spans="1:31" s="369" customFormat="1" ht="32.25" customHeight="1" x14ac:dyDescent="0.25">
      <c r="A168" s="386" t="s">
        <v>252</v>
      </c>
      <c r="B168" s="378" t="s">
        <v>785</v>
      </c>
      <c r="C168" s="378" t="s">
        <v>306</v>
      </c>
      <c r="D168" s="383" t="s">
        <v>271</v>
      </c>
      <c r="E168" s="383" t="s">
        <v>271</v>
      </c>
      <c r="F168" s="383" t="s">
        <v>271</v>
      </c>
      <c r="G168" s="383" t="s">
        <v>271</v>
      </c>
      <c r="H168" s="383" t="s">
        <v>271</v>
      </c>
      <c r="I168" s="383" t="s">
        <v>271</v>
      </c>
      <c r="J168" s="383" t="s">
        <v>271</v>
      </c>
      <c r="K168" s="383" t="s">
        <v>271</v>
      </c>
      <c r="L168" s="388" t="s">
        <v>271</v>
      </c>
      <c r="M168" s="388" t="s">
        <v>271</v>
      </c>
      <c r="N168" s="388" t="s">
        <v>271</v>
      </c>
      <c r="O168" s="388" t="s">
        <v>271</v>
      </c>
      <c r="P168" s="388" t="s">
        <v>271</v>
      </c>
      <c r="Q168" s="388" t="s">
        <v>271</v>
      </c>
      <c r="R168" s="388" t="s">
        <v>271</v>
      </c>
      <c r="S168" s="388" t="s">
        <v>271</v>
      </c>
      <c r="T168" s="377">
        <v>34</v>
      </c>
      <c r="U168" s="377">
        <v>6</v>
      </c>
      <c r="V168" s="377">
        <v>159</v>
      </c>
      <c r="W168" s="377">
        <v>22</v>
      </c>
      <c r="X168" s="377">
        <v>26</v>
      </c>
      <c r="Y168" s="377">
        <v>3</v>
      </c>
      <c r="Z168" s="377">
        <v>2</v>
      </c>
      <c r="AA168" s="377">
        <v>2</v>
      </c>
      <c r="AB168" s="377">
        <v>36</v>
      </c>
      <c r="AC168" s="377">
        <v>8</v>
      </c>
      <c r="AD168" s="377">
        <v>0</v>
      </c>
      <c r="AE168" s="377">
        <v>1</v>
      </c>
    </row>
    <row r="169" spans="1:31" s="369" customFormat="1" ht="32.25" customHeight="1" x14ac:dyDescent="0.25">
      <c r="A169" s="386" t="s">
        <v>252</v>
      </c>
      <c r="B169" s="378" t="s">
        <v>790</v>
      </c>
      <c r="C169" s="378" t="s">
        <v>308</v>
      </c>
      <c r="D169" s="387">
        <v>0</v>
      </c>
      <c r="E169" s="387">
        <v>0</v>
      </c>
      <c r="F169" s="387">
        <v>133</v>
      </c>
      <c r="G169" s="387">
        <v>28</v>
      </c>
      <c r="H169" s="387">
        <v>223</v>
      </c>
      <c r="I169" s="387">
        <v>52</v>
      </c>
      <c r="J169" s="387">
        <v>2042</v>
      </c>
      <c r="K169" s="387">
        <v>179</v>
      </c>
      <c r="L169" s="387">
        <v>2</v>
      </c>
      <c r="M169" s="387">
        <v>0</v>
      </c>
      <c r="N169" s="387">
        <v>0</v>
      </c>
      <c r="O169" s="387">
        <v>0</v>
      </c>
      <c r="P169" s="389">
        <v>18</v>
      </c>
      <c r="Q169" s="389">
        <v>2</v>
      </c>
      <c r="R169" s="387">
        <v>85</v>
      </c>
      <c r="S169" s="387">
        <v>3</v>
      </c>
      <c r="T169" s="388" t="s">
        <v>271</v>
      </c>
      <c r="U169" s="388" t="s">
        <v>271</v>
      </c>
      <c r="V169" s="388" t="s">
        <v>271</v>
      </c>
      <c r="W169" s="388" t="s">
        <v>271</v>
      </c>
      <c r="X169" s="388" t="s">
        <v>271</v>
      </c>
      <c r="Y169" s="388" t="s">
        <v>271</v>
      </c>
      <c r="Z169" s="388" t="s">
        <v>271</v>
      </c>
      <c r="AA169" s="388" t="s">
        <v>271</v>
      </c>
      <c r="AB169" s="388" t="s">
        <v>271</v>
      </c>
      <c r="AC169" s="388" t="s">
        <v>271</v>
      </c>
      <c r="AD169" s="388" t="s">
        <v>271</v>
      </c>
      <c r="AE169" s="388" t="s">
        <v>271</v>
      </c>
    </row>
    <row r="170" spans="1:31" s="369" customFormat="1" ht="32.25" customHeight="1" x14ac:dyDescent="0.25">
      <c r="A170" s="386" t="s">
        <v>252</v>
      </c>
      <c r="B170" s="378" t="s">
        <v>790</v>
      </c>
      <c r="C170" s="378" t="s">
        <v>309</v>
      </c>
      <c r="D170" s="387">
        <v>0</v>
      </c>
      <c r="E170" s="387">
        <v>0</v>
      </c>
      <c r="F170" s="387">
        <v>128</v>
      </c>
      <c r="G170" s="387">
        <v>22</v>
      </c>
      <c r="H170" s="387">
        <v>221</v>
      </c>
      <c r="I170" s="387">
        <v>37</v>
      </c>
      <c r="J170" s="387">
        <v>956</v>
      </c>
      <c r="K170" s="387">
        <v>165</v>
      </c>
      <c r="L170" s="387">
        <v>0</v>
      </c>
      <c r="M170" s="387">
        <v>0</v>
      </c>
      <c r="N170" s="387">
        <v>0</v>
      </c>
      <c r="O170" s="387">
        <v>0</v>
      </c>
      <c r="P170" s="389">
        <v>1</v>
      </c>
      <c r="Q170" s="389">
        <v>0</v>
      </c>
      <c r="R170" s="387">
        <v>37</v>
      </c>
      <c r="S170" s="387">
        <v>11</v>
      </c>
      <c r="T170" s="388" t="s">
        <v>271</v>
      </c>
      <c r="U170" s="388" t="s">
        <v>271</v>
      </c>
      <c r="V170" s="388" t="s">
        <v>271</v>
      </c>
      <c r="W170" s="388" t="s">
        <v>271</v>
      </c>
      <c r="X170" s="388" t="s">
        <v>271</v>
      </c>
      <c r="Y170" s="388" t="s">
        <v>271</v>
      </c>
      <c r="Z170" s="388" t="s">
        <v>271</v>
      </c>
      <c r="AA170" s="388" t="s">
        <v>271</v>
      </c>
      <c r="AB170" s="388" t="s">
        <v>271</v>
      </c>
      <c r="AC170" s="388" t="s">
        <v>271</v>
      </c>
      <c r="AD170" s="388" t="s">
        <v>271</v>
      </c>
      <c r="AE170" s="388" t="s">
        <v>271</v>
      </c>
    </row>
    <row r="171" spans="1:31" s="369" customFormat="1" ht="32.25" customHeight="1" x14ac:dyDescent="0.25">
      <c r="A171" s="386" t="s">
        <v>252</v>
      </c>
      <c r="B171" s="378" t="s">
        <v>790</v>
      </c>
      <c r="C171" s="378" t="s">
        <v>310</v>
      </c>
      <c r="D171" s="387">
        <v>0</v>
      </c>
      <c r="E171" s="387">
        <v>0</v>
      </c>
      <c r="F171" s="387">
        <v>120</v>
      </c>
      <c r="G171" s="387">
        <v>21</v>
      </c>
      <c r="H171" s="387">
        <v>221</v>
      </c>
      <c r="I171" s="387">
        <v>31</v>
      </c>
      <c r="J171" s="387">
        <v>987</v>
      </c>
      <c r="K171" s="387">
        <v>74</v>
      </c>
      <c r="L171" s="387">
        <v>2</v>
      </c>
      <c r="M171" s="387">
        <v>0</v>
      </c>
      <c r="N171" s="387">
        <v>1</v>
      </c>
      <c r="O171" s="387">
        <v>0</v>
      </c>
      <c r="P171" s="389">
        <v>11</v>
      </c>
      <c r="Q171" s="389">
        <v>2</v>
      </c>
      <c r="R171" s="387">
        <v>74</v>
      </c>
      <c r="S171" s="387">
        <v>2</v>
      </c>
      <c r="T171" s="388" t="s">
        <v>271</v>
      </c>
      <c r="U171" s="388" t="s">
        <v>271</v>
      </c>
      <c r="V171" s="388" t="s">
        <v>271</v>
      </c>
      <c r="W171" s="388" t="s">
        <v>271</v>
      </c>
      <c r="X171" s="388" t="s">
        <v>271</v>
      </c>
      <c r="Y171" s="388" t="s">
        <v>271</v>
      </c>
      <c r="Z171" s="388" t="s">
        <v>271</v>
      </c>
      <c r="AA171" s="388" t="s">
        <v>271</v>
      </c>
      <c r="AB171" s="388" t="s">
        <v>271</v>
      </c>
      <c r="AC171" s="388" t="s">
        <v>271</v>
      </c>
      <c r="AD171" s="388" t="s">
        <v>271</v>
      </c>
      <c r="AE171" s="388" t="s">
        <v>271</v>
      </c>
    </row>
    <row r="172" spans="1:31" s="369" customFormat="1" ht="32.25" customHeight="1" x14ac:dyDescent="0.25">
      <c r="A172" s="386" t="s">
        <v>252</v>
      </c>
      <c r="B172" s="378" t="s">
        <v>790</v>
      </c>
      <c r="C172" s="378" t="s">
        <v>311</v>
      </c>
      <c r="D172" s="387">
        <v>0</v>
      </c>
      <c r="E172" s="387">
        <v>0</v>
      </c>
      <c r="F172" s="387">
        <v>92</v>
      </c>
      <c r="G172" s="387">
        <v>8</v>
      </c>
      <c r="H172" s="387">
        <v>163</v>
      </c>
      <c r="I172" s="387">
        <v>23</v>
      </c>
      <c r="J172" s="387">
        <v>479</v>
      </c>
      <c r="K172" s="387">
        <v>40</v>
      </c>
      <c r="L172" s="387">
        <v>0</v>
      </c>
      <c r="M172" s="387">
        <v>0</v>
      </c>
      <c r="N172" s="387">
        <v>0</v>
      </c>
      <c r="O172" s="387">
        <v>0</v>
      </c>
      <c r="P172" s="389">
        <v>22</v>
      </c>
      <c r="Q172" s="389">
        <v>9</v>
      </c>
      <c r="R172" s="387">
        <v>42</v>
      </c>
      <c r="S172" s="387">
        <v>4</v>
      </c>
      <c r="T172" s="388" t="s">
        <v>271</v>
      </c>
      <c r="U172" s="388" t="s">
        <v>271</v>
      </c>
      <c r="V172" s="388" t="s">
        <v>271</v>
      </c>
      <c r="W172" s="388" t="s">
        <v>271</v>
      </c>
      <c r="X172" s="388" t="s">
        <v>271</v>
      </c>
      <c r="Y172" s="388" t="s">
        <v>271</v>
      </c>
      <c r="Z172" s="388" t="s">
        <v>271</v>
      </c>
      <c r="AA172" s="388" t="s">
        <v>271</v>
      </c>
      <c r="AB172" s="388" t="s">
        <v>271</v>
      </c>
      <c r="AC172" s="388" t="s">
        <v>271</v>
      </c>
      <c r="AD172" s="388" t="s">
        <v>271</v>
      </c>
      <c r="AE172" s="388" t="s">
        <v>271</v>
      </c>
    </row>
    <row r="173" spans="1:31" s="369" customFormat="1" ht="32.25" customHeight="1" x14ac:dyDescent="0.25">
      <c r="A173" s="386" t="s">
        <v>252</v>
      </c>
      <c r="B173" s="378" t="s">
        <v>790</v>
      </c>
      <c r="C173" s="378" t="s">
        <v>250</v>
      </c>
      <c r="D173" s="387">
        <v>0</v>
      </c>
      <c r="E173" s="387">
        <v>0</v>
      </c>
      <c r="F173" s="387">
        <v>172</v>
      </c>
      <c r="G173" s="387">
        <v>135</v>
      </c>
      <c r="H173" s="387">
        <v>260</v>
      </c>
      <c r="I173" s="387">
        <v>187</v>
      </c>
      <c r="J173" s="387">
        <v>736</v>
      </c>
      <c r="K173" s="387">
        <v>643</v>
      </c>
      <c r="L173" s="387">
        <v>1</v>
      </c>
      <c r="M173" s="387">
        <v>3</v>
      </c>
      <c r="N173" s="387">
        <v>0</v>
      </c>
      <c r="O173" s="387">
        <v>1</v>
      </c>
      <c r="P173" s="389">
        <v>24</v>
      </c>
      <c r="Q173" s="389">
        <v>52</v>
      </c>
      <c r="R173" s="387">
        <v>47</v>
      </c>
      <c r="S173" s="387">
        <v>44</v>
      </c>
      <c r="T173" s="388" t="s">
        <v>271</v>
      </c>
      <c r="U173" s="388" t="s">
        <v>271</v>
      </c>
      <c r="V173" s="388" t="s">
        <v>271</v>
      </c>
      <c r="W173" s="388" t="s">
        <v>271</v>
      </c>
      <c r="X173" s="388" t="s">
        <v>271</v>
      </c>
      <c r="Y173" s="388" t="s">
        <v>271</v>
      </c>
      <c r="Z173" s="388" t="s">
        <v>271</v>
      </c>
      <c r="AA173" s="388" t="s">
        <v>271</v>
      </c>
      <c r="AB173" s="388" t="s">
        <v>271</v>
      </c>
      <c r="AC173" s="388" t="s">
        <v>271</v>
      </c>
      <c r="AD173" s="388" t="s">
        <v>271</v>
      </c>
      <c r="AE173" s="388" t="s">
        <v>271</v>
      </c>
    </row>
    <row r="174" spans="1:31" s="369" customFormat="1" ht="32.25" customHeight="1" x14ac:dyDescent="0.25">
      <c r="A174" s="378" t="s">
        <v>28</v>
      </c>
      <c r="B174" s="378" t="s">
        <v>315</v>
      </c>
      <c r="C174" s="378" t="s">
        <v>785</v>
      </c>
      <c r="D174" s="382">
        <v>124</v>
      </c>
      <c r="E174" s="382">
        <v>64</v>
      </c>
      <c r="F174" s="382">
        <v>659</v>
      </c>
      <c r="G174" s="382">
        <v>372</v>
      </c>
      <c r="H174" s="382">
        <v>178</v>
      </c>
      <c r="I174" s="382">
        <v>72</v>
      </c>
      <c r="J174" s="382">
        <v>951</v>
      </c>
      <c r="K174" s="382">
        <v>351</v>
      </c>
      <c r="L174" s="382">
        <v>4</v>
      </c>
      <c r="M174" s="382">
        <v>1</v>
      </c>
      <c r="N174" s="382">
        <v>3</v>
      </c>
      <c r="O174" s="382">
        <v>1</v>
      </c>
      <c r="P174" s="382">
        <v>49</v>
      </c>
      <c r="Q174" s="382">
        <v>25</v>
      </c>
      <c r="R174" s="382">
        <v>58</v>
      </c>
      <c r="S174" s="382">
        <v>23</v>
      </c>
      <c r="T174" s="382">
        <v>36</v>
      </c>
      <c r="U174" s="382">
        <v>26</v>
      </c>
      <c r="V174" s="382">
        <v>60</v>
      </c>
      <c r="W174" s="382">
        <v>58</v>
      </c>
      <c r="X174" s="382">
        <v>35</v>
      </c>
      <c r="Y174" s="382">
        <v>31</v>
      </c>
      <c r="Z174" s="382">
        <v>23</v>
      </c>
      <c r="AA174" s="382">
        <v>10</v>
      </c>
      <c r="AB174" s="382">
        <v>105</v>
      </c>
      <c r="AC174" s="382">
        <v>117</v>
      </c>
      <c r="AD174" s="382">
        <v>15</v>
      </c>
      <c r="AE174" s="382">
        <v>5</v>
      </c>
    </row>
    <row r="175" spans="1:31" s="369" customFormat="1" ht="32.25" customHeight="1" x14ac:dyDescent="0.25">
      <c r="A175" s="378" t="s">
        <v>28</v>
      </c>
      <c r="B175" s="378" t="s">
        <v>316</v>
      </c>
      <c r="C175" s="378" t="s">
        <v>785</v>
      </c>
      <c r="D175" s="369">
        <v>164</v>
      </c>
      <c r="E175" s="369">
        <v>48</v>
      </c>
      <c r="F175" s="369">
        <v>848</v>
      </c>
      <c r="G175" s="369">
        <v>189</v>
      </c>
      <c r="H175" s="369">
        <v>246</v>
      </c>
      <c r="I175" s="369">
        <v>52</v>
      </c>
      <c r="J175" s="369">
        <v>2429</v>
      </c>
      <c r="K175" s="369">
        <v>127</v>
      </c>
      <c r="L175" s="369">
        <v>1</v>
      </c>
      <c r="M175" s="369">
        <v>0</v>
      </c>
      <c r="N175" s="369">
        <v>15</v>
      </c>
      <c r="O175" s="369">
        <v>4</v>
      </c>
      <c r="P175" s="369">
        <v>68</v>
      </c>
      <c r="Q175" s="369">
        <v>17</v>
      </c>
      <c r="R175" s="369">
        <v>60</v>
      </c>
      <c r="S175" s="369">
        <v>10</v>
      </c>
      <c r="T175" s="369">
        <v>36</v>
      </c>
      <c r="U175" s="369">
        <v>8</v>
      </c>
      <c r="V175" s="369">
        <v>68</v>
      </c>
      <c r="W175" s="369">
        <v>18</v>
      </c>
      <c r="X175" s="369">
        <v>24</v>
      </c>
      <c r="Y175" s="369">
        <v>6</v>
      </c>
      <c r="Z175" s="369">
        <v>13</v>
      </c>
      <c r="AA175" s="369">
        <v>9</v>
      </c>
      <c r="AB175" s="369">
        <v>117</v>
      </c>
      <c r="AC175" s="369">
        <v>41</v>
      </c>
      <c r="AD175" s="369">
        <v>19</v>
      </c>
      <c r="AE175" s="369">
        <v>1</v>
      </c>
    </row>
    <row r="176" spans="1:31" s="369" customFormat="1" ht="32.25" customHeight="1" x14ac:dyDescent="0.25">
      <c r="A176" s="378" t="s">
        <v>28</v>
      </c>
      <c r="B176" s="378" t="s">
        <v>317</v>
      </c>
      <c r="C176" s="378" t="s">
        <v>785</v>
      </c>
      <c r="D176" s="369">
        <v>302</v>
      </c>
      <c r="E176" s="369">
        <v>101</v>
      </c>
      <c r="F176" s="369">
        <v>1654</v>
      </c>
      <c r="G176" s="369">
        <v>453</v>
      </c>
      <c r="H176" s="369">
        <v>366</v>
      </c>
      <c r="I176" s="369">
        <v>60</v>
      </c>
      <c r="J176" s="369">
        <v>2127</v>
      </c>
      <c r="K176" s="369">
        <v>279</v>
      </c>
      <c r="L176" s="369">
        <v>11</v>
      </c>
      <c r="M176" s="369">
        <v>4</v>
      </c>
      <c r="N176" s="369">
        <v>17</v>
      </c>
      <c r="O176" s="369">
        <v>7</v>
      </c>
      <c r="P176" s="369">
        <v>139</v>
      </c>
      <c r="Q176" s="369">
        <v>45</v>
      </c>
      <c r="R176" s="369">
        <v>97</v>
      </c>
      <c r="S176" s="369">
        <v>24</v>
      </c>
      <c r="T176" s="369">
        <v>102</v>
      </c>
      <c r="U176" s="369">
        <v>61</v>
      </c>
      <c r="V176" s="369">
        <v>251</v>
      </c>
      <c r="W176" s="369">
        <v>149</v>
      </c>
      <c r="X176" s="369">
        <v>102</v>
      </c>
      <c r="Y176" s="369">
        <v>43</v>
      </c>
      <c r="Z176" s="369">
        <v>43</v>
      </c>
      <c r="AA176" s="369">
        <v>12</v>
      </c>
      <c r="AB176" s="369">
        <v>736</v>
      </c>
      <c r="AC176" s="369">
        <v>199</v>
      </c>
      <c r="AD176" s="369">
        <v>25</v>
      </c>
      <c r="AE176" s="369">
        <v>8</v>
      </c>
    </row>
    <row r="177" spans="1:31" s="369" customFormat="1" ht="32.25" customHeight="1" x14ac:dyDescent="0.25">
      <c r="A177" s="378" t="s">
        <v>28</v>
      </c>
      <c r="B177" s="378" t="s">
        <v>318</v>
      </c>
      <c r="C177" s="378" t="s">
        <v>785</v>
      </c>
      <c r="D177" s="369">
        <v>39</v>
      </c>
      <c r="E177" s="369">
        <v>118</v>
      </c>
      <c r="F177" s="369">
        <v>245</v>
      </c>
      <c r="G177" s="369">
        <v>666</v>
      </c>
      <c r="H177" s="369">
        <v>91</v>
      </c>
      <c r="I177" s="369">
        <v>191</v>
      </c>
      <c r="J177" s="369">
        <v>317</v>
      </c>
      <c r="K177" s="369">
        <v>315</v>
      </c>
      <c r="L177" s="369">
        <v>1</v>
      </c>
      <c r="M177" s="369">
        <v>1</v>
      </c>
      <c r="N177" s="369">
        <v>0</v>
      </c>
      <c r="O177" s="369">
        <v>0</v>
      </c>
      <c r="P177" s="369">
        <v>13</v>
      </c>
      <c r="Q177" s="369">
        <v>68</v>
      </c>
      <c r="R177" s="369">
        <v>21</v>
      </c>
      <c r="S177" s="369">
        <v>38</v>
      </c>
      <c r="T177" s="369">
        <v>21</v>
      </c>
      <c r="U177" s="369">
        <v>38</v>
      </c>
      <c r="V177" s="369">
        <v>55</v>
      </c>
      <c r="W177" s="369">
        <v>149</v>
      </c>
      <c r="X177" s="369">
        <v>30</v>
      </c>
      <c r="Y177" s="369">
        <v>41</v>
      </c>
      <c r="Z177" s="369">
        <v>10</v>
      </c>
      <c r="AA177" s="369">
        <v>14</v>
      </c>
      <c r="AB177" s="369">
        <v>133</v>
      </c>
      <c r="AC177" s="369">
        <v>225</v>
      </c>
      <c r="AD177" s="369">
        <v>5</v>
      </c>
      <c r="AE177" s="369">
        <v>12</v>
      </c>
    </row>
    <row r="178" spans="1:31" s="369" customFormat="1" ht="32.25" customHeight="1" x14ac:dyDescent="0.25">
      <c r="A178" s="378" t="s">
        <v>28</v>
      </c>
      <c r="B178" s="378" t="s">
        <v>319</v>
      </c>
      <c r="C178" s="378" t="s">
        <v>785</v>
      </c>
      <c r="D178" s="369">
        <v>96</v>
      </c>
      <c r="E178" s="369">
        <v>96</v>
      </c>
      <c r="F178" s="369">
        <v>426</v>
      </c>
      <c r="G178" s="369">
        <v>463</v>
      </c>
      <c r="H178" s="369">
        <v>75</v>
      </c>
      <c r="I178" s="369">
        <v>39</v>
      </c>
      <c r="J178" s="369">
        <v>578</v>
      </c>
      <c r="K178" s="369">
        <v>217</v>
      </c>
      <c r="L178" s="369">
        <v>3</v>
      </c>
      <c r="M178" s="369">
        <v>3</v>
      </c>
      <c r="N178" s="369">
        <v>12</v>
      </c>
      <c r="O178" s="369">
        <v>13</v>
      </c>
      <c r="P178" s="369">
        <v>47</v>
      </c>
      <c r="Q178" s="369">
        <v>62</v>
      </c>
      <c r="R178" s="369">
        <v>20</v>
      </c>
      <c r="S178" s="369">
        <v>9</v>
      </c>
      <c r="T178" s="369">
        <v>22</v>
      </c>
      <c r="U178" s="369">
        <v>23</v>
      </c>
      <c r="V178" s="369">
        <v>45</v>
      </c>
      <c r="W178" s="369">
        <v>42</v>
      </c>
      <c r="X178" s="369">
        <v>29</v>
      </c>
      <c r="Y178" s="369">
        <v>4</v>
      </c>
      <c r="Z178" s="369">
        <v>8</v>
      </c>
      <c r="AA178" s="369">
        <v>10</v>
      </c>
      <c r="AB178" s="369">
        <v>143</v>
      </c>
      <c r="AC178" s="369">
        <v>122</v>
      </c>
      <c r="AD178" s="369">
        <v>10</v>
      </c>
      <c r="AE178" s="369">
        <v>5</v>
      </c>
    </row>
    <row r="179" spans="1:31" s="369" customFormat="1" ht="32.25" customHeight="1" x14ac:dyDescent="0.25">
      <c r="A179" s="378" t="s">
        <v>28</v>
      </c>
      <c r="B179" s="378" t="s">
        <v>320</v>
      </c>
      <c r="C179" s="378" t="s">
        <v>785</v>
      </c>
      <c r="D179" s="369">
        <v>52</v>
      </c>
      <c r="E179" s="369">
        <v>30</v>
      </c>
      <c r="F179" s="369">
        <v>357</v>
      </c>
      <c r="G179" s="369">
        <v>245</v>
      </c>
      <c r="H179" s="369">
        <v>94</v>
      </c>
      <c r="I179" s="369">
        <v>51</v>
      </c>
      <c r="J179" s="369">
        <v>542</v>
      </c>
      <c r="K179" s="369">
        <v>164</v>
      </c>
      <c r="L179" s="369">
        <v>0</v>
      </c>
      <c r="M179" s="369">
        <v>0</v>
      </c>
      <c r="N179" s="369">
        <v>0</v>
      </c>
      <c r="O179" s="369">
        <v>1</v>
      </c>
      <c r="P179" s="369">
        <v>30</v>
      </c>
      <c r="Q179" s="369">
        <v>28</v>
      </c>
      <c r="R179" s="369">
        <v>21</v>
      </c>
      <c r="S179" s="369">
        <v>12</v>
      </c>
      <c r="T179" s="369">
        <v>24</v>
      </c>
      <c r="U179" s="369">
        <v>37</v>
      </c>
      <c r="V179" s="369">
        <v>56</v>
      </c>
      <c r="W179" s="369">
        <v>82</v>
      </c>
      <c r="X179" s="369">
        <v>28</v>
      </c>
      <c r="Y179" s="369">
        <v>24</v>
      </c>
      <c r="Z179" s="369">
        <v>8</v>
      </c>
      <c r="AA179" s="369">
        <v>12</v>
      </c>
      <c r="AB179" s="369">
        <v>105</v>
      </c>
      <c r="AC179" s="369">
        <v>64</v>
      </c>
      <c r="AD179" s="369">
        <v>9</v>
      </c>
      <c r="AE179" s="369">
        <v>4</v>
      </c>
    </row>
    <row r="180" spans="1:31" s="369" customFormat="1" ht="32.25" customHeight="1" x14ac:dyDescent="0.25">
      <c r="A180" s="378" t="s">
        <v>28</v>
      </c>
      <c r="B180" s="378" t="s">
        <v>321</v>
      </c>
      <c r="C180" s="378" t="s">
        <v>785</v>
      </c>
      <c r="D180" s="369">
        <v>67</v>
      </c>
      <c r="E180" s="369">
        <v>32</v>
      </c>
      <c r="F180" s="369">
        <v>314</v>
      </c>
      <c r="G180" s="369">
        <v>155</v>
      </c>
      <c r="H180" s="369">
        <v>73</v>
      </c>
      <c r="I180" s="369">
        <v>15</v>
      </c>
      <c r="J180" s="369">
        <v>347</v>
      </c>
      <c r="K180" s="369">
        <v>81</v>
      </c>
      <c r="L180" s="369">
        <v>11</v>
      </c>
      <c r="M180" s="369">
        <v>5</v>
      </c>
      <c r="N180" s="369">
        <v>7</v>
      </c>
      <c r="O180" s="369">
        <v>4</v>
      </c>
      <c r="P180" s="369">
        <v>48</v>
      </c>
      <c r="Q180" s="369">
        <v>12</v>
      </c>
      <c r="R180" s="369">
        <v>20</v>
      </c>
      <c r="S180" s="369">
        <v>7</v>
      </c>
      <c r="T180" s="369">
        <v>8</v>
      </c>
      <c r="U180" s="369">
        <v>8</v>
      </c>
      <c r="V180" s="369">
        <v>20</v>
      </c>
      <c r="W180" s="369">
        <v>12</v>
      </c>
      <c r="X180" s="369">
        <v>10</v>
      </c>
      <c r="Y180" s="369">
        <v>3</v>
      </c>
      <c r="Z180" s="369">
        <v>6</v>
      </c>
      <c r="AA180" s="369">
        <v>10</v>
      </c>
      <c r="AB180" s="369">
        <v>77</v>
      </c>
      <c r="AC180" s="369">
        <v>63</v>
      </c>
      <c r="AD180" s="369">
        <v>1</v>
      </c>
      <c r="AE180" s="369">
        <v>3</v>
      </c>
    </row>
    <row r="181" spans="1:31" s="369" customFormat="1" ht="32.25" customHeight="1" x14ac:dyDescent="0.25">
      <c r="A181" s="378" t="s">
        <v>28</v>
      </c>
      <c r="B181" s="378" t="s">
        <v>322</v>
      </c>
      <c r="C181" s="378" t="s">
        <v>785</v>
      </c>
      <c r="D181" s="369">
        <v>88</v>
      </c>
      <c r="E181" s="369">
        <v>35</v>
      </c>
      <c r="F181" s="369">
        <v>482</v>
      </c>
      <c r="G181" s="369">
        <v>136</v>
      </c>
      <c r="H181" s="369">
        <v>127</v>
      </c>
      <c r="I181" s="369">
        <v>25</v>
      </c>
      <c r="J181" s="369">
        <v>560</v>
      </c>
      <c r="K181" s="369">
        <v>95</v>
      </c>
      <c r="L181" s="369">
        <v>0</v>
      </c>
      <c r="M181" s="369">
        <v>0</v>
      </c>
      <c r="N181" s="369">
        <v>1</v>
      </c>
      <c r="O181" s="369">
        <v>0</v>
      </c>
      <c r="P181" s="369">
        <v>39</v>
      </c>
      <c r="Q181" s="369">
        <v>3</v>
      </c>
      <c r="R181" s="369">
        <v>19</v>
      </c>
      <c r="S181" s="369">
        <v>5</v>
      </c>
      <c r="T181" s="369">
        <v>22</v>
      </c>
      <c r="U181" s="369">
        <v>8</v>
      </c>
      <c r="V181" s="369">
        <v>49</v>
      </c>
      <c r="W181" s="369">
        <v>20</v>
      </c>
      <c r="X181" s="369">
        <v>15</v>
      </c>
      <c r="Y181" s="369">
        <v>7</v>
      </c>
      <c r="Z181" s="369">
        <v>1</v>
      </c>
      <c r="AA181" s="369">
        <v>1</v>
      </c>
      <c r="AB181" s="369">
        <v>64</v>
      </c>
      <c r="AC181" s="369">
        <v>20</v>
      </c>
      <c r="AD181" s="369">
        <v>3</v>
      </c>
      <c r="AE181" s="369">
        <v>0</v>
      </c>
    </row>
    <row r="182" spans="1:31" s="369" customFormat="1" ht="32.25" customHeight="1" x14ac:dyDescent="0.25">
      <c r="A182" s="378" t="s">
        <v>28</v>
      </c>
      <c r="B182" s="378" t="s">
        <v>323</v>
      </c>
      <c r="C182" s="378" t="s">
        <v>785</v>
      </c>
      <c r="D182" s="369">
        <v>89</v>
      </c>
      <c r="E182" s="369">
        <v>62</v>
      </c>
      <c r="F182" s="369">
        <v>500</v>
      </c>
      <c r="G182" s="369">
        <v>316</v>
      </c>
      <c r="H182" s="369">
        <v>157</v>
      </c>
      <c r="I182" s="369">
        <v>79</v>
      </c>
      <c r="J182" s="369">
        <v>635</v>
      </c>
      <c r="K182" s="369">
        <v>271</v>
      </c>
      <c r="L182" s="369">
        <v>0</v>
      </c>
      <c r="M182" s="369">
        <v>0</v>
      </c>
      <c r="N182" s="369">
        <v>5</v>
      </c>
      <c r="O182" s="369">
        <v>3</v>
      </c>
      <c r="P182" s="369">
        <v>24</v>
      </c>
      <c r="Q182" s="369">
        <v>26</v>
      </c>
      <c r="R182" s="369">
        <v>31</v>
      </c>
      <c r="S182" s="369">
        <v>20</v>
      </c>
      <c r="T182" s="369">
        <v>44</v>
      </c>
      <c r="U182" s="369">
        <v>31</v>
      </c>
      <c r="V182" s="369">
        <v>323</v>
      </c>
      <c r="W182" s="369">
        <v>137</v>
      </c>
      <c r="X182" s="369">
        <v>48</v>
      </c>
      <c r="Y182" s="369">
        <v>27</v>
      </c>
      <c r="Z182" s="369">
        <v>19</v>
      </c>
      <c r="AA182" s="369">
        <v>11</v>
      </c>
      <c r="AB182" s="369">
        <v>235</v>
      </c>
      <c r="AC182" s="369">
        <v>133</v>
      </c>
      <c r="AD182" s="369">
        <v>6</v>
      </c>
      <c r="AE182" s="369">
        <v>6</v>
      </c>
    </row>
    <row r="183" spans="1:31" s="369" customFormat="1" ht="32.25" customHeight="1" x14ac:dyDescent="0.25">
      <c r="A183" s="378" t="s">
        <v>29</v>
      </c>
      <c r="B183" s="378" t="s">
        <v>332</v>
      </c>
      <c r="C183" s="378" t="s">
        <v>785</v>
      </c>
      <c r="D183" s="369">
        <v>249</v>
      </c>
      <c r="E183" s="369">
        <v>457</v>
      </c>
      <c r="F183" s="369">
        <v>687</v>
      </c>
      <c r="G183" s="369">
        <v>1242</v>
      </c>
      <c r="H183" s="369">
        <v>335</v>
      </c>
      <c r="I183" s="369">
        <v>790</v>
      </c>
      <c r="J183" s="369">
        <v>426</v>
      </c>
      <c r="K183" s="369">
        <v>884</v>
      </c>
      <c r="L183" s="369">
        <v>147</v>
      </c>
      <c r="M183" s="369">
        <v>296</v>
      </c>
      <c r="N183" s="369">
        <v>18</v>
      </c>
      <c r="O183" s="369">
        <v>24</v>
      </c>
      <c r="P183" s="369">
        <v>132</v>
      </c>
      <c r="Q183" s="369">
        <v>305</v>
      </c>
      <c r="R183" s="369">
        <v>124</v>
      </c>
      <c r="S183" s="369">
        <v>244</v>
      </c>
      <c r="T183" s="369">
        <v>575</v>
      </c>
      <c r="U183" s="369">
        <v>3499</v>
      </c>
      <c r="V183" s="369">
        <v>1572</v>
      </c>
      <c r="W183" s="369">
        <v>8784</v>
      </c>
      <c r="X183" s="369">
        <v>404</v>
      </c>
      <c r="Y183" s="369">
        <v>2366</v>
      </c>
      <c r="Z183" s="369">
        <v>3</v>
      </c>
      <c r="AA183" s="369">
        <v>6</v>
      </c>
      <c r="AB183" s="369">
        <v>11</v>
      </c>
      <c r="AC183" s="369">
        <v>42</v>
      </c>
      <c r="AD183" s="369">
        <v>0</v>
      </c>
      <c r="AE183" s="369">
        <v>1</v>
      </c>
    </row>
    <row r="184" spans="1:31" s="369" customFormat="1" ht="32.25" customHeight="1" x14ac:dyDescent="0.25">
      <c r="A184" s="378" t="s">
        <v>29</v>
      </c>
      <c r="B184" s="378" t="s">
        <v>333</v>
      </c>
      <c r="C184" s="378" t="s">
        <v>785</v>
      </c>
      <c r="D184" s="369">
        <v>802</v>
      </c>
      <c r="E184" s="369">
        <v>979</v>
      </c>
      <c r="F184" s="369">
        <v>2269</v>
      </c>
      <c r="G184" s="369">
        <v>3071</v>
      </c>
      <c r="H184" s="369">
        <v>576</v>
      </c>
      <c r="I184" s="369">
        <v>671</v>
      </c>
      <c r="J184" s="369">
        <v>358</v>
      </c>
      <c r="K184" s="369">
        <v>384</v>
      </c>
      <c r="L184" s="369">
        <v>191</v>
      </c>
      <c r="M184" s="369">
        <v>199</v>
      </c>
      <c r="N184" s="369">
        <v>64</v>
      </c>
      <c r="O184" s="369">
        <v>104</v>
      </c>
      <c r="P184" s="369">
        <v>238</v>
      </c>
      <c r="Q184" s="369">
        <v>301</v>
      </c>
      <c r="R184" s="369">
        <v>107</v>
      </c>
      <c r="S184" s="369">
        <v>125</v>
      </c>
      <c r="T184" s="369">
        <v>709</v>
      </c>
      <c r="U184" s="369">
        <v>1386</v>
      </c>
      <c r="V184" s="369">
        <v>2373</v>
      </c>
      <c r="W184" s="369">
        <v>4590</v>
      </c>
      <c r="X184" s="369">
        <v>555</v>
      </c>
      <c r="Y184" s="369">
        <v>1148</v>
      </c>
      <c r="Z184" s="369">
        <v>0</v>
      </c>
      <c r="AA184" s="369">
        <v>2</v>
      </c>
      <c r="AB184" s="369">
        <v>11</v>
      </c>
      <c r="AC184" s="369">
        <v>14</v>
      </c>
      <c r="AD184" s="369">
        <v>1</v>
      </c>
      <c r="AE184" s="369">
        <v>0</v>
      </c>
    </row>
    <row r="185" spans="1:31" s="369" customFormat="1" ht="32.25" customHeight="1" x14ac:dyDescent="0.25">
      <c r="A185" s="378" t="s">
        <v>29</v>
      </c>
      <c r="B185" s="378" t="s">
        <v>334</v>
      </c>
      <c r="C185" s="378" t="s">
        <v>785</v>
      </c>
      <c r="D185" s="369">
        <v>430</v>
      </c>
      <c r="E185" s="369">
        <v>138</v>
      </c>
      <c r="F185" s="369">
        <v>1014</v>
      </c>
      <c r="G185" s="369">
        <v>260</v>
      </c>
      <c r="H185" s="369">
        <v>277</v>
      </c>
      <c r="I185" s="369">
        <v>75</v>
      </c>
      <c r="J185" s="369">
        <v>613</v>
      </c>
      <c r="K185" s="369">
        <v>165</v>
      </c>
      <c r="L185" s="369">
        <v>284</v>
      </c>
      <c r="M185" s="369">
        <v>95</v>
      </c>
      <c r="N185" s="369">
        <v>14</v>
      </c>
      <c r="O185" s="369">
        <v>1</v>
      </c>
      <c r="P185" s="369">
        <v>49</v>
      </c>
      <c r="Q185" s="369">
        <v>21</v>
      </c>
      <c r="R185" s="369">
        <v>96</v>
      </c>
      <c r="S185" s="369">
        <v>33</v>
      </c>
      <c r="T185" s="369">
        <v>554</v>
      </c>
      <c r="U185" s="369">
        <v>492</v>
      </c>
      <c r="V185" s="369">
        <v>1911</v>
      </c>
      <c r="W185" s="369">
        <v>1471</v>
      </c>
      <c r="X185" s="369">
        <v>414</v>
      </c>
      <c r="Y185" s="369">
        <v>340</v>
      </c>
      <c r="Z185" s="369">
        <v>1</v>
      </c>
      <c r="AA185" s="369">
        <v>6</v>
      </c>
      <c r="AB185" s="369">
        <v>34</v>
      </c>
      <c r="AC185" s="369">
        <v>29</v>
      </c>
      <c r="AD185" s="369">
        <v>1</v>
      </c>
      <c r="AE185" s="369">
        <v>0</v>
      </c>
    </row>
    <row r="186" spans="1:31" s="369" customFormat="1" ht="32.25" customHeight="1" x14ac:dyDescent="0.25">
      <c r="A186" s="378" t="s">
        <v>29</v>
      </c>
      <c r="B186" s="378" t="s">
        <v>335</v>
      </c>
      <c r="C186" s="378" t="s">
        <v>785</v>
      </c>
      <c r="D186" s="369">
        <v>0</v>
      </c>
      <c r="E186" s="369">
        <v>0</v>
      </c>
      <c r="F186" s="369">
        <v>0</v>
      </c>
      <c r="G186" s="369">
        <v>0</v>
      </c>
      <c r="H186" s="369">
        <v>0</v>
      </c>
      <c r="I186" s="369">
        <v>0</v>
      </c>
      <c r="J186" s="369">
        <v>0</v>
      </c>
      <c r="K186" s="369">
        <v>0</v>
      </c>
      <c r="L186" s="369">
        <v>0</v>
      </c>
      <c r="M186" s="369">
        <v>0</v>
      </c>
      <c r="N186" s="369">
        <v>0</v>
      </c>
      <c r="O186" s="369">
        <v>0</v>
      </c>
      <c r="P186" s="369">
        <v>0</v>
      </c>
      <c r="Q186" s="369">
        <v>0</v>
      </c>
      <c r="R186" s="369">
        <v>0</v>
      </c>
      <c r="S186" s="369">
        <v>0</v>
      </c>
      <c r="T186" s="369">
        <v>52</v>
      </c>
      <c r="U186" s="369">
        <v>97</v>
      </c>
      <c r="V186" s="369">
        <v>158</v>
      </c>
      <c r="W186" s="369">
        <v>292</v>
      </c>
      <c r="X186" s="369">
        <v>37</v>
      </c>
      <c r="Y186" s="369">
        <v>61</v>
      </c>
      <c r="Z186" s="369">
        <v>2</v>
      </c>
      <c r="AA186" s="369">
        <v>3</v>
      </c>
      <c r="AB186" s="369">
        <v>7</v>
      </c>
      <c r="AC186" s="369">
        <v>7</v>
      </c>
      <c r="AD186" s="369">
        <v>0</v>
      </c>
      <c r="AE186" s="369">
        <v>0</v>
      </c>
    </row>
    <row r="187" spans="1:31" s="369" customFormat="1" ht="32.25" customHeight="1" x14ac:dyDescent="0.25">
      <c r="A187" s="378" t="s">
        <v>30</v>
      </c>
      <c r="B187" s="378" t="s">
        <v>352</v>
      </c>
      <c r="C187" s="378" t="s">
        <v>353</v>
      </c>
      <c r="D187" s="369">
        <v>57</v>
      </c>
      <c r="E187" s="369">
        <v>42</v>
      </c>
      <c r="F187" s="369">
        <v>293</v>
      </c>
      <c r="G187" s="369">
        <v>382</v>
      </c>
      <c r="H187" s="369">
        <v>124</v>
      </c>
      <c r="I187" s="369">
        <v>135</v>
      </c>
      <c r="J187" s="369">
        <v>533</v>
      </c>
      <c r="K187" s="369">
        <v>362</v>
      </c>
      <c r="L187" s="369">
        <v>8</v>
      </c>
      <c r="M187" s="369">
        <v>31</v>
      </c>
      <c r="N187" s="369">
        <v>0</v>
      </c>
      <c r="O187" s="369">
        <v>0</v>
      </c>
      <c r="P187" s="369">
        <v>3</v>
      </c>
      <c r="Q187" s="369">
        <v>11</v>
      </c>
      <c r="R187" s="369">
        <v>25</v>
      </c>
      <c r="S187" s="369">
        <v>13</v>
      </c>
      <c r="T187" s="369">
        <v>4</v>
      </c>
      <c r="U187" s="369">
        <v>10</v>
      </c>
      <c r="V187" s="369">
        <v>35</v>
      </c>
      <c r="W187" s="369">
        <v>40</v>
      </c>
      <c r="X187" s="369">
        <v>8</v>
      </c>
      <c r="Y187" s="369">
        <v>8</v>
      </c>
      <c r="Z187" s="369">
        <v>3</v>
      </c>
      <c r="AA187" s="369">
        <v>2</v>
      </c>
      <c r="AB187" s="369">
        <v>3</v>
      </c>
      <c r="AC187" s="369">
        <v>6</v>
      </c>
      <c r="AD187" s="369">
        <v>0</v>
      </c>
      <c r="AE187" s="369">
        <v>0</v>
      </c>
    </row>
    <row r="188" spans="1:31" s="369" customFormat="1" ht="32.25" customHeight="1" x14ac:dyDescent="0.25">
      <c r="A188" s="378" t="s">
        <v>30</v>
      </c>
      <c r="B188" s="378" t="s">
        <v>354</v>
      </c>
      <c r="C188" s="378" t="s">
        <v>355</v>
      </c>
      <c r="D188" s="369">
        <v>108</v>
      </c>
      <c r="E188" s="369">
        <v>79</v>
      </c>
      <c r="F188" s="369">
        <v>557</v>
      </c>
      <c r="G188" s="369">
        <v>481</v>
      </c>
      <c r="H188" s="369">
        <v>224</v>
      </c>
      <c r="I188" s="369">
        <v>217</v>
      </c>
      <c r="J188" s="369">
        <v>676</v>
      </c>
      <c r="K188" s="369">
        <v>744</v>
      </c>
      <c r="L188" s="369">
        <v>18</v>
      </c>
      <c r="M188" s="369">
        <v>16</v>
      </c>
      <c r="N188" s="369">
        <v>0</v>
      </c>
      <c r="O188" s="369">
        <v>3</v>
      </c>
      <c r="P188" s="369">
        <v>9</v>
      </c>
      <c r="Q188" s="369">
        <v>16</v>
      </c>
      <c r="R188" s="369">
        <v>29</v>
      </c>
      <c r="S188" s="369">
        <v>59</v>
      </c>
      <c r="T188" s="369">
        <v>10</v>
      </c>
      <c r="U188" s="369">
        <v>17</v>
      </c>
      <c r="V188" s="369">
        <v>29</v>
      </c>
      <c r="W188" s="369">
        <v>44</v>
      </c>
      <c r="X188" s="369">
        <v>12</v>
      </c>
      <c r="Y188" s="369">
        <v>18</v>
      </c>
      <c r="Z188" s="369">
        <v>1</v>
      </c>
      <c r="AA188" s="369">
        <v>2</v>
      </c>
      <c r="AB188" s="369">
        <v>8</v>
      </c>
      <c r="AC188" s="369">
        <v>5</v>
      </c>
      <c r="AD188" s="369">
        <v>0</v>
      </c>
      <c r="AE188" s="369">
        <v>0</v>
      </c>
    </row>
    <row r="189" spans="1:31" s="369" customFormat="1" ht="32.25" customHeight="1" x14ac:dyDescent="0.25">
      <c r="A189" s="378" t="s">
        <v>30</v>
      </c>
      <c r="B189" s="378" t="s">
        <v>354</v>
      </c>
      <c r="C189" s="378" t="s">
        <v>356</v>
      </c>
      <c r="D189" s="369">
        <v>29</v>
      </c>
      <c r="E189" s="369">
        <v>22</v>
      </c>
      <c r="F189" s="369">
        <v>393</v>
      </c>
      <c r="G189" s="369">
        <v>281</v>
      </c>
      <c r="H189" s="369">
        <v>112</v>
      </c>
      <c r="I189" s="369">
        <v>90</v>
      </c>
      <c r="J189" s="369">
        <v>154</v>
      </c>
      <c r="K189" s="369">
        <v>153</v>
      </c>
      <c r="L189" s="369">
        <v>11</v>
      </c>
      <c r="M189" s="369">
        <v>8</v>
      </c>
      <c r="N189" s="369">
        <v>1</v>
      </c>
      <c r="O189" s="369">
        <v>0</v>
      </c>
      <c r="P189" s="369">
        <v>9</v>
      </c>
      <c r="Q189" s="369">
        <v>21</v>
      </c>
      <c r="R189" s="369">
        <v>12</v>
      </c>
      <c r="S189" s="369">
        <v>13</v>
      </c>
      <c r="T189" s="369">
        <v>10</v>
      </c>
      <c r="U189" s="369">
        <v>11</v>
      </c>
      <c r="V189" s="369">
        <v>10</v>
      </c>
      <c r="W189" s="369">
        <v>11</v>
      </c>
      <c r="X189" s="369">
        <v>0</v>
      </c>
      <c r="Y189" s="369">
        <v>0</v>
      </c>
      <c r="Z189" s="369">
        <v>1</v>
      </c>
      <c r="AA189" s="369">
        <v>0</v>
      </c>
      <c r="AB189" s="369">
        <v>7</v>
      </c>
      <c r="AC189" s="369">
        <v>1</v>
      </c>
      <c r="AD189" s="369">
        <v>0</v>
      </c>
      <c r="AE189" s="369">
        <v>0</v>
      </c>
    </row>
    <row r="190" spans="1:31" s="369" customFormat="1" ht="32.25" customHeight="1" x14ac:dyDescent="0.25">
      <c r="A190" s="378" t="s">
        <v>30</v>
      </c>
      <c r="B190" s="378" t="s">
        <v>354</v>
      </c>
      <c r="C190" s="378" t="s">
        <v>357</v>
      </c>
      <c r="D190" s="369">
        <v>92</v>
      </c>
      <c r="E190" s="369">
        <v>90</v>
      </c>
      <c r="F190" s="369">
        <v>421</v>
      </c>
      <c r="G190" s="369">
        <v>392</v>
      </c>
      <c r="H190" s="369">
        <v>185</v>
      </c>
      <c r="I190" s="369">
        <v>185</v>
      </c>
      <c r="J190" s="369">
        <v>1236</v>
      </c>
      <c r="K190" s="369">
        <v>1187</v>
      </c>
      <c r="L190" s="369">
        <v>24</v>
      </c>
      <c r="M190" s="369">
        <v>10</v>
      </c>
      <c r="N190" s="369">
        <v>0</v>
      </c>
      <c r="O190" s="369">
        <v>0</v>
      </c>
      <c r="P190" s="369">
        <v>13</v>
      </c>
      <c r="Q190" s="369">
        <v>26</v>
      </c>
      <c r="R190" s="369">
        <v>48</v>
      </c>
      <c r="S190" s="369">
        <v>64</v>
      </c>
      <c r="T190" s="369">
        <v>16</v>
      </c>
      <c r="U190" s="369">
        <v>22</v>
      </c>
      <c r="V190" s="369">
        <v>59</v>
      </c>
      <c r="W190" s="369">
        <v>60</v>
      </c>
      <c r="X190" s="369">
        <v>17</v>
      </c>
      <c r="Y190" s="369">
        <v>12</v>
      </c>
      <c r="Z190" s="369">
        <v>1</v>
      </c>
      <c r="AA190" s="369">
        <v>0</v>
      </c>
      <c r="AB190" s="369">
        <v>3</v>
      </c>
      <c r="AC190" s="369">
        <v>1</v>
      </c>
      <c r="AD190" s="369">
        <v>0</v>
      </c>
      <c r="AE190" s="369">
        <v>0</v>
      </c>
    </row>
    <row r="191" spans="1:31" s="369" customFormat="1" ht="32.25" customHeight="1" x14ac:dyDescent="0.25">
      <c r="A191" s="378" t="s">
        <v>30</v>
      </c>
      <c r="B191" s="378" t="s">
        <v>100</v>
      </c>
      <c r="C191" s="378" t="s">
        <v>358</v>
      </c>
      <c r="D191" s="369">
        <v>17</v>
      </c>
      <c r="E191" s="369">
        <v>145</v>
      </c>
      <c r="F191" s="369">
        <v>71</v>
      </c>
      <c r="G191" s="369">
        <v>471</v>
      </c>
      <c r="H191" s="369">
        <v>22</v>
      </c>
      <c r="I191" s="369">
        <v>114</v>
      </c>
      <c r="J191" s="369">
        <v>70</v>
      </c>
      <c r="K191" s="369">
        <v>299</v>
      </c>
      <c r="L191" s="369">
        <v>3</v>
      </c>
      <c r="M191" s="369">
        <v>45</v>
      </c>
      <c r="N191" s="369">
        <v>0</v>
      </c>
      <c r="O191" s="369">
        <v>0</v>
      </c>
      <c r="P191" s="369">
        <v>12</v>
      </c>
      <c r="Q191" s="369">
        <v>78</v>
      </c>
      <c r="R191" s="369">
        <v>2</v>
      </c>
      <c r="S191" s="369">
        <v>47</v>
      </c>
      <c r="T191" s="369">
        <v>0</v>
      </c>
      <c r="U191" s="369">
        <v>0</v>
      </c>
      <c r="V191" s="369">
        <v>0</v>
      </c>
      <c r="W191" s="369">
        <v>3</v>
      </c>
      <c r="X191" s="369">
        <v>0</v>
      </c>
      <c r="Y191" s="369">
        <v>9</v>
      </c>
      <c r="Z191" s="369">
        <v>1</v>
      </c>
      <c r="AA191" s="369">
        <v>1</v>
      </c>
      <c r="AB191" s="369">
        <v>4</v>
      </c>
      <c r="AC191" s="369">
        <v>13</v>
      </c>
      <c r="AD191" s="369">
        <v>0</v>
      </c>
      <c r="AE191" s="369">
        <v>0</v>
      </c>
    </row>
    <row r="192" spans="1:31" s="369" customFormat="1" ht="32.25" customHeight="1" x14ac:dyDescent="0.25">
      <c r="A192" s="378" t="s">
        <v>30</v>
      </c>
      <c r="B192" s="378" t="s">
        <v>100</v>
      </c>
      <c r="C192" s="378" t="s">
        <v>298</v>
      </c>
      <c r="D192" s="369">
        <v>30</v>
      </c>
      <c r="E192" s="369">
        <v>124</v>
      </c>
      <c r="F192" s="369">
        <v>101</v>
      </c>
      <c r="G192" s="369">
        <v>467</v>
      </c>
      <c r="H192" s="369">
        <v>27</v>
      </c>
      <c r="I192" s="369">
        <v>109</v>
      </c>
      <c r="J192" s="369">
        <v>38</v>
      </c>
      <c r="K192" s="369">
        <v>130</v>
      </c>
      <c r="L192" s="369">
        <v>13</v>
      </c>
      <c r="M192" s="369">
        <v>53</v>
      </c>
      <c r="N192" s="369">
        <v>0</v>
      </c>
      <c r="O192" s="369">
        <v>0</v>
      </c>
      <c r="P192" s="369">
        <v>9</v>
      </c>
      <c r="Q192" s="369">
        <v>59</v>
      </c>
      <c r="R192" s="369">
        <v>8</v>
      </c>
      <c r="S192" s="369">
        <v>33</v>
      </c>
      <c r="T192" s="369">
        <v>5</v>
      </c>
      <c r="U192" s="369">
        <v>21</v>
      </c>
      <c r="V192" s="369">
        <v>7</v>
      </c>
      <c r="W192" s="369">
        <v>21</v>
      </c>
      <c r="X192" s="369">
        <v>5</v>
      </c>
      <c r="Y192" s="369">
        <v>28</v>
      </c>
      <c r="Z192" s="369">
        <v>0</v>
      </c>
      <c r="AA192" s="369">
        <v>0</v>
      </c>
      <c r="AB192" s="369">
        <v>1</v>
      </c>
      <c r="AC192" s="369">
        <v>15</v>
      </c>
      <c r="AD192" s="369">
        <v>0</v>
      </c>
      <c r="AE192" s="369">
        <v>0</v>
      </c>
    </row>
    <row r="193" spans="1:31" s="369" customFormat="1" ht="32.25" customHeight="1" x14ac:dyDescent="0.25">
      <c r="A193" s="378" t="s">
        <v>30</v>
      </c>
      <c r="B193" s="378" t="s">
        <v>100</v>
      </c>
      <c r="C193" s="378" t="s">
        <v>359</v>
      </c>
      <c r="D193" s="369">
        <v>30</v>
      </c>
      <c r="E193" s="369">
        <v>81</v>
      </c>
      <c r="F193" s="369">
        <v>96</v>
      </c>
      <c r="G193" s="369">
        <v>274</v>
      </c>
      <c r="H193" s="369">
        <v>33</v>
      </c>
      <c r="I193" s="369">
        <v>105</v>
      </c>
      <c r="J193" s="369">
        <v>123</v>
      </c>
      <c r="K193" s="369">
        <v>379</v>
      </c>
      <c r="L193" s="369">
        <v>20</v>
      </c>
      <c r="M193" s="369">
        <v>41</v>
      </c>
      <c r="N193" s="369">
        <v>1</v>
      </c>
      <c r="O193" s="369">
        <v>13</v>
      </c>
      <c r="P193" s="369">
        <v>8</v>
      </c>
      <c r="Q193" s="369">
        <v>11</v>
      </c>
      <c r="R193" s="369">
        <v>4</v>
      </c>
      <c r="S193" s="369">
        <v>34</v>
      </c>
      <c r="T193" s="369">
        <v>0</v>
      </c>
      <c r="U193" s="369">
        <v>0</v>
      </c>
      <c r="V193" s="369">
        <v>0</v>
      </c>
      <c r="W193" s="369">
        <v>0</v>
      </c>
      <c r="X193" s="369">
        <v>0</v>
      </c>
      <c r="Y193" s="369">
        <v>0</v>
      </c>
      <c r="Z193" s="369">
        <v>0</v>
      </c>
      <c r="AA193" s="369">
        <v>2</v>
      </c>
      <c r="AB193" s="369">
        <v>2</v>
      </c>
      <c r="AC193" s="369">
        <v>6</v>
      </c>
      <c r="AD193" s="369">
        <v>0</v>
      </c>
      <c r="AE193" s="369">
        <v>0</v>
      </c>
    </row>
    <row r="194" spans="1:31" s="369" customFormat="1" ht="32.25" customHeight="1" x14ac:dyDescent="0.25">
      <c r="A194" s="378" t="s">
        <v>30</v>
      </c>
      <c r="B194" s="378" t="s">
        <v>360</v>
      </c>
      <c r="C194" s="378" t="s">
        <v>361</v>
      </c>
      <c r="D194" s="369">
        <v>78</v>
      </c>
      <c r="E194" s="369">
        <v>11</v>
      </c>
      <c r="F194" s="369">
        <v>626</v>
      </c>
      <c r="G194" s="369">
        <v>89</v>
      </c>
      <c r="H194" s="369">
        <v>425</v>
      </c>
      <c r="I194" s="369">
        <v>90</v>
      </c>
      <c r="J194" s="369">
        <v>1504</v>
      </c>
      <c r="K194" s="369">
        <v>288</v>
      </c>
      <c r="L194" s="369">
        <v>43</v>
      </c>
      <c r="M194" s="369">
        <v>8</v>
      </c>
      <c r="N194" s="369">
        <v>0</v>
      </c>
      <c r="O194" s="369">
        <v>0</v>
      </c>
      <c r="P194" s="369">
        <v>21</v>
      </c>
      <c r="Q194" s="369">
        <v>9</v>
      </c>
      <c r="R194" s="369">
        <v>71</v>
      </c>
      <c r="S194" s="369">
        <v>23</v>
      </c>
      <c r="T194" s="369">
        <v>40</v>
      </c>
      <c r="U194" s="369">
        <v>12</v>
      </c>
      <c r="V194" s="369">
        <v>164</v>
      </c>
      <c r="W194" s="369">
        <v>70</v>
      </c>
      <c r="X194" s="369">
        <v>52</v>
      </c>
      <c r="Y194" s="369">
        <v>14</v>
      </c>
      <c r="Z194" s="369">
        <v>8</v>
      </c>
      <c r="AA194" s="369">
        <v>2</v>
      </c>
      <c r="AB194" s="369">
        <v>23</v>
      </c>
      <c r="AC194" s="369">
        <v>10</v>
      </c>
      <c r="AD194" s="369">
        <v>0</v>
      </c>
      <c r="AE194" s="369">
        <v>0</v>
      </c>
    </row>
    <row r="195" spans="1:31" s="369" customFormat="1" ht="32.25" customHeight="1" x14ac:dyDescent="0.25">
      <c r="A195" s="378" t="s">
        <v>30</v>
      </c>
      <c r="B195" s="378" t="s">
        <v>360</v>
      </c>
      <c r="C195" s="378" t="s">
        <v>362</v>
      </c>
      <c r="D195" s="369">
        <v>51</v>
      </c>
      <c r="E195" s="369">
        <v>18</v>
      </c>
      <c r="F195" s="369">
        <v>306</v>
      </c>
      <c r="G195" s="369">
        <v>77</v>
      </c>
      <c r="H195" s="369">
        <v>178</v>
      </c>
      <c r="I195" s="369">
        <v>32</v>
      </c>
      <c r="J195" s="369">
        <v>821</v>
      </c>
      <c r="K195" s="369">
        <v>105</v>
      </c>
      <c r="L195" s="369">
        <v>33</v>
      </c>
      <c r="M195" s="369">
        <v>2</v>
      </c>
      <c r="N195" s="369">
        <v>0</v>
      </c>
      <c r="O195" s="369">
        <v>0</v>
      </c>
      <c r="P195" s="369">
        <v>6</v>
      </c>
      <c r="Q195" s="369">
        <v>3</v>
      </c>
      <c r="R195" s="369">
        <v>42</v>
      </c>
      <c r="S195" s="369">
        <v>6</v>
      </c>
      <c r="T195" s="369">
        <v>0</v>
      </c>
      <c r="U195" s="369">
        <v>0</v>
      </c>
      <c r="V195" s="369">
        <v>28</v>
      </c>
      <c r="W195" s="369">
        <v>7</v>
      </c>
      <c r="X195" s="369">
        <v>7</v>
      </c>
      <c r="Y195" s="369">
        <v>2</v>
      </c>
      <c r="Z195" s="369">
        <v>5</v>
      </c>
      <c r="AA195" s="369">
        <v>1</v>
      </c>
      <c r="AB195" s="369">
        <v>8</v>
      </c>
      <c r="AC195" s="369">
        <v>3</v>
      </c>
      <c r="AD195" s="369">
        <v>0</v>
      </c>
      <c r="AE195" s="369">
        <v>0</v>
      </c>
    </row>
    <row r="196" spans="1:31" s="369" customFormat="1" ht="32.25" customHeight="1" x14ac:dyDescent="0.25">
      <c r="A196" s="378" t="s">
        <v>30</v>
      </c>
      <c r="B196" s="378" t="s">
        <v>360</v>
      </c>
      <c r="C196" s="378" t="s">
        <v>363</v>
      </c>
      <c r="D196" s="369">
        <v>142</v>
      </c>
      <c r="E196" s="369">
        <v>32</v>
      </c>
      <c r="F196" s="369">
        <v>529</v>
      </c>
      <c r="G196" s="369">
        <v>117</v>
      </c>
      <c r="H196" s="369">
        <v>285</v>
      </c>
      <c r="I196" s="369">
        <v>101</v>
      </c>
      <c r="J196" s="369">
        <v>905</v>
      </c>
      <c r="K196" s="369">
        <v>227</v>
      </c>
      <c r="L196" s="369">
        <v>32</v>
      </c>
      <c r="M196" s="369">
        <v>8</v>
      </c>
      <c r="N196" s="369">
        <v>0</v>
      </c>
      <c r="O196" s="369">
        <v>0</v>
      </c>
      <c r="P196" s="369">
        <v>11</v>
      </c>
      <c r="Q196" s="369">
        <v>12</v>
      </c>
      <c r="R196" s="369">
        <v>41</v>
      </c>
      <c r="S196" s="369">
        <v>17</v>
      </c>
      <c r="T196" s="369">
        <v>20</v>
      </c>
      <c r="U196" s="369">
        <v>7</v>
      </c>
      <c r="V196" s="369">
        <v>75</v>
      </c>
      <c r="W196" s="369">
        <v>23</v>
      </c>
      <c r="X196" s="369">
        <v>20</v>
      </c>
      <c r="Y196" s="369">
        <v>9</v>
      </c>
      <c r="Z196" s="369">
        <v>4</v>
      </c>
      <c r="AA196" s="369">
        <v>0</v>
      </c>
      <c r="AB196" s="369">
        <v>27</v>
      </c>
      <c r="AC196" s="369">
        <v>5</v>
      </c>
      <c r="AD196" s="369">
        <v>0</v>
      </c>
      <c r="AE196" s="369">
        <v>0</v>
      </c>
    </row>
    <row r="197" spans="1:31" s="369" customFormat="1" ht="32.25" customHeight="1" x14ac:dyDescent="0.25">
      <c r="A197" s="378" t="s">
        <v>30</v>
      </c>
      <c r="B197" s="378" t="s">
        <v>364</v>
      </c>
      <c r="C197" s="378" t="s">
        <v>365</v>
      </c>
      <c r="D197" s="369">
        <v>49</v>
      </c>
      <c r="E197" s="369">
        <v>7</v>
      </c>
      <c r="F197" s="369">
        <v>298</v>
      </c>
      <c r="G197" s="369">
        <v>89</v>
      </c>
      <c r="H197" s="369">
        <v>153</v>
      </c>
      <c r="I197" s="369">
        <v>55</v>
      </c>
      <c r="J197" s="369">
        <v>785</v>
      </c>
      <c r="K197" s="369">
        <v>206</v>
      </c>
      <c r="L197" s="369">
        <v>17</v>
      </c>
      <c r="M197" s="369">
        <v>8</v>
      </c>
      <c r="N197" s="369">
        <v>0</v>
      </c>
      <c r="O197" s="369">
        <v>0</v>
      </c>
      <c r="P197" s="369">
        <v>2</v>
      </c>
      <c r="Q197" s="369">
        <v>0</v>
      </c>
      <c r="R197" s="369">
        <v>26</v>
      </c>
      <c r="S197" s="369">
        <v>6</v>
      </c>
      <c r="T197" s="369">
        <v>9</v>
      </c>
      <c r="U197" s="369">
        <v>1</v>
      </c>
      <c r="V197" s="369">
        <v>11</v>
      </c>
      <c r="W197" s="369">
        <v>1</v>
      </c>
      <c r="X197" s="369">
        <v>3</v>
      </c>
      <c r="Y197" s="369">
        <v>0</v>
      </c>
      <c r="Z197" s="369">
        <v>2</v>
      </c>
      <c r="AA197" s="369">
        <v>1</v>
      </c>
      <c r="AB197" s="369">
        <v>2</v>
      </c>
      <c r="AC197" s="369">
        <v>1</v>
      </c>
      <c r="AD197" s="369">
        <v>0</v>
      </c>
      <c r="AE197" s="369">
        <v>0</v>
      </c>
    </row>
    <row r="198" spans="1:31" s="369" customFormat="1" ht="32.25" customHeight="1" x14ac:dyDescent="0.25">
      <c r="A198" s="378" t="s">
        <v>31</v>
      </c>
      <c r="B198" s="378" t="s">
        <v>366</v>
      </c>
      <c r="C198" s="378" t="s">
        <v>367</v>
      </c>
      <c r="D198" s="369">
        <v>18</v>
      </c>
      <c r="E198" s="369">
        <v>16</v>
      </c>
      <c r="F198" s="369">
        <v>143</v>
      </c>
      <c r="G198" s="369">
        <v>253</v>
      </c>
      <c r="H198" s="369">
        <v>32</v>
      </c>
      <c r="I198" s="369">
        <v>67</v>
      </c>
      <c r="J198" s="369">
        <v>183</v>
      </c>
      <c r="K198" s="369">
        <v>340</v>
      </c>
      <c r="L198" s="369">
        <v>10</v>
      </c>
      <c r="M198" s="369">
        <v>19</v>
      </c>
      <c r="N198" s="369">
        <v>2</v>
      </c>
      <c r="O198" s="369">
        <v>1</v>
      </c>
      <c r="P198" s="369">
        <v>14</v>
      </c>
      <c r="Q198" s="369">
        <v>43</v>
      </c>
      <c r="R198" s="369">
        <v>15</v>
      </c>
      <c r="S198" s="369">
        <v>33</v>
      </c>
      <c r="T198" s="369">
        <v>30</v>
      </c>
      <c r="U198" s="369">
        <v>71</v>
      </c>
      <c r="V198" s="369">
        <v>71</v>
      </c>
      <c r="W198" s="369">
        <v>155</v>
      </c>
      <c r="X198" s="369">
        <v>23</v>
      </c>
      <c r="Y198" s="369">
        <v>48</v>
      </c>
      <c r="Z198" s="369">
        <v>1</v>
      </c>
      <c r="AA198" s="369">
        <v>3</v>
      </c>
      <c r="AB198" s="369">
        <v>46</v>
      </c>
      <c r="AC198" s="369">
        <v>72</v>
      </c>
      <c r="AD198" s="369">
        <v>1</v>
      </c>
      <c r="AE198" s="369">
        <v>5</v>
      </c>
    </row>
    <row r="199" spans="1:31" s="369" customFormat="1" ht="32.25" customHeight="1" x14ac:dyDescent="0.25">
      <c r="A199" s="378" t="s">
        <v>31</v>
      </c>
      <c r="B199" s="378" t="s">
        <v>366</v>
      </c>
      <c r="C199" s="378" t="s">
        <v>368</v>
      </c>
      <c r="D199" s="369">
        <v>9</v>
      </c>
      <c r="E199" s="369">
        <v>46</v>
      </c>
      <c r="F199" s="369">
        <v>77</v>
      </c>
      <c r="G199" s="369">
        <v>352</v>
      </c>
      <c r="H199" s="369">
        <v>15</v>
      </c>
      <c r="I199" s="369">
        <v>59</v>
      </c>
      <c r="J199" s="369">
        <v>42</v>
      </c>
      <c r="K199" s="369">
        <v>258</v>
      </c>
      <c r="L199" s="369">
        <v>3</v>
      </c>
      <c r="M199" s="369">
        <v>0</v>
      </c>
      <c r="N199" s="369">
        <v>0</v>
      </c>
      <c r="O199" s="369">
        <v>6</v>
      </c>
      <c r="P199" s="369">
        <v>5</v>
      </c>
      <c r="Q199" s="369">
        <v>77</v>
      </c>
      <c r="R199" s="369">
        <v>0</v>
      </c>
      <c r="S199" s="369">
        <v>20</v>
      </c>
      <c r="T199" s="369">
        <v>21</v>
      </c>
      <c r="U199" s="369">
        <v>27</v>
      </c>
      <c r="V199" s="369">
        <v>36</v>
      </c>
      <c r="W199" s="369">
        <v>53</v>
      </c>
      <c r="X199" s="369">
        <v>7</v>
      </c>
      <c r="Y199" s="369">
        <v>29</v>
      </c>
      <c r="Z199" s="369">
        <v>2</v>
      </c>
      <c r="AA199" s="369">
        <v>7</v>
      </c>
      <c r="AB199" s="369">
        <v>18</v>
      </c>
      <c r="AC199" s="369">
        <v>48</v>
      </c>
      <c r="AD199" s="369">
        <v>2</v>
      </c>
      <c r="AE199" s="369">
        <v>1</v>
      </c>
    </row>
    <row r="200" spans="1:31" s="369" customFormat="1" ht="32.25" customHeight="1" x14ac:dyDescent="0.25">
      <c r="A200" s="378" t="s">
        <v>31</v>
      </c>
      <c r="B200" s="378" t="s">
        <v>369</v>
      </c>
      <c r="C200" s="378" t="s">
        <v>380</v>
      </c>
      <c r="D200" s="369">
        <v>5</v>
      </c>
      <c r="E200" s="369">
        <v>30</v>
      </c>
      <c r="F200" s="369">
        <v>53</v>
      </c>
      <c r="G200" s="369">
        <v>215</v>
      </c>
      <c r="H200" s="369">
        <v>25</v>
      </c>
      <c r="I200" s="369">
        <v>76</v>
      </c>
      <c r="J200" s="369">
        <v>109</v>
      </c>
      <c r="K200" s="369">
        <v>299</v>
      </c>
      <c r="L200" s="369">
        <v>2</v>
      </c>
      <c r="M200" s="369">
        <v>13</v>
      </c>
      <c r="N200" s="369">
        <v>2</v>
      </c>
      <c r="O200" s="369">
        <v>1</v>
      </c>
      <c r="P200" s="369">
        <v>11</v>
      </c>
      <c r="Q200" s="369">
        <v>26</v>
      </c>
      <c r="R200" s="369">
        <v>8</v>
      </c>
      <c r="S200" s="369">
        <v>25</v>
      </c>
      <c r="T200" s="369">
        <v>4</v>
      </c>
      <c r="U200" s="369">
        <v>17</v>
      </c>
      <c r="V200" s="369">
        <v>17</v>
      </c>
      <c r="W200" s="369">
        <v>62</v>
      </c>
      <c r="X200" s="369">
        <v>3</v>
      </c>
      <c r="Y200" s="369">
        <v>16</v>
      </c>
      <c r="Z200" s="369">
        <v>3</v>
      </c>
      <c r="AA200" s="369">
        <v>3</v>
      </c>
      <c r="AB200" s="369">
        <v>39</v>
      </c>
      <c r="AC200" s="369">
        <v>54</v>
      </c>
      <c r="AD200" s="369">
        <v>2</v>
      </c>
      <c r="AE200" s="369">
        <v>4</v>
      </c>
    </row>
    <row r="201" spans="1:31" s="369" customFormat="1" ht="32.25" customHeight="1" x14ac:dyDescent="0.25">
      <c r="A201" s="378" t="s">
        <v>31</v>
      </c>
      <c r="B201" s="378" t="s">
        <v>371</v>
      </c>
      <c r="C201" s="378" t="s">
        <v>94</v>
      </c>
      <c r="D201" s="369">
        <v>57</v>
      </c>
      <c r="E201" s="369">
        <v>53</v>
      </c>
      <c r="F201" s="369">
        <v>296</v>
      </c>
      <c r="G201" s="369">
        <v>249</v>
      </c>
      <c r="H201" s="369">
        <v>87</v>
      </c>
      <c r="I201" s="369">
        <v>51</v>
      </c>
      <c r="J201" s="369">
        <v>120</v>
      </c>
      <c r="K201" s="369">
        <v>88</v>
      </c>
      <c r="L201" s="369">
        <v>4</v>
      </c>
      <c r="M201" s="369">
        <v>4</v>
      </c>
      <c r="N201" s="369">
        <v>5</v>
      </c>
      <c r="O201" s="369">
        <v>5</v>
      </c>
      <c r="P201" s="369">
        <v>8</v>
      </c>
      <c r="Q201" s="369">
        <v>14</v>
      </c>
      <c r="R201" s="369">
        <v>8</v>
      </c>
      <c r="S201" s="369">
        <v>7</v>
      </c>
      <c r="T201" s="369">
        <v>8</v>
      </c>
      <c r="U201" s="369">
        <v>1</v>
      </c>
      <c r="V201" s="369">
        <v>18</v>
      </c>
      <c r="W201" s="369">
        <v>15</v>
      </c>
      <c r="X201" s="369">
        <v>7</v>
      </c>
      <c r="Y201" s="369">
        <v>1</v>
      </c>
      <c r="Z201" s="369">
        <v>8</v>
      </c>
      <c r="AA201" s="369">
        <v>3</v>
      </c>
      <c r="AB201" s="369">
        <v>93</v>
      </c>
      <c r="AC201" s="369">
        <v>43</v>
      </c>
      <c r="AD201" s="369">
        <v>3</v>
      </c>
      <c r="AE201" s="369">
        <v>1</v>
      </c>
    </row>
    <row r="202" spans="1:31" s="369" customFormat="1" ht="32.25" customHeight="1" x14ac:dyDescent="0.25">
      <c r="A202" s="378" t="s">
        <v>31</v>
      </c>
      <c r="B202" s="378" t="s">
        <v>369</v>
      </c>
      <c r="C202" s="378" t="s">
        <v>83</v>
      </c>
      <c r="D202" s="369">
        <v>145</v>
      </c>
      <c r="E202" s="369">
        <v>28</v>
      </c>
      <c r="F202" s="369">
        <v>431</v>
      </c>
      <c r="G202" s="369">
        <v>92</v>
      </c>
      <c r="H202" s="369">
        <v>146</v>
      </c>
      <c r="I202" s="369">
        <v>26</v>
      </c>
      <c r="J202" s="369">
        <v>230</v>
      </c>
      <c r="K202" s="369">
        <v>80</v>
      </c>
      <c r="L202" s="369">
        <v>82</v>
      </c>
      <c r="M202" s="369">
        <v>12</v>
      </c>
      <c r="N202" s="369">
        <v>2</v>
      </c>
      <c r="O202" s="369">
        <v>2</v>
      </c>
      <c r="P202" s="369">
        <v>23</v>
      </c>
      <c r="Q202" s="369">
        <v>11</v>
      </c>
      <c r="R202" s="369">
        <v>27</v>
      </c>
      <c r="S202" s="369">
        <v>4</v>
      </c>
      <c r="T202" s="369">
        <v>10</v>
      </c>
      <c r="U202" s="369">
        <v>2</v>
      </c>
      <c r="V202" s="369">
        <v>14</v>
      </c>
      <c r="W202" s="369">
        <v>9</v>
      </c>
      <c r="X202" s="369">
        <v>6</v>
      </c>
      <c r="Y202" s="369">
        <v>12</v>
      </c>
      <c r="Z202" s="369">
        <v>5</v>
      </c>
      <c r="AA202" s="369">
        <v>6</v>
      </c>
      <c r="AB202" s="369">
        <v>38</v>
      </c>
      <c r="AC202" s="369">
        <v>40</v>
      </c>
      <c r="AD202" s="369">
        <v>3</v>
      </c>
      <c r="AE202" s="369">
        <v>1</v>
      </c>
    </row>
    <row r="203" spans="1:31" s="369" customFormat="1" ht="32.25" customHeight="1" x14ac:dyDescent="0.25">
      <c r="A203" s="378" t="s">
        <v>31</v>
      </c>
      <c r="B203" s="378" t="s">
        <v>371</v>
      </c>
      <c r="C203" s="378" t="s">
        <v>372</v>
      </c>
      <c r="D203" s="369">
        <v>42</v>
      </c>
      <c r="E203" s="369">
        <v>46</v>
      </c>
      <c r="F203" s="369">
        <v>219</v>
      </c>
      <c r="G203" s="369">
        <v>220</v>
      </c>
      <c r="H203" s="369">
        <v>64</v>
      </c>
      <c r="I203" s="369">
        <v>68</v>
      </c>
      <c r="J203" s="369">
        <v>202</v>
      </c>
      <c r="K203" s="369">
        <v>150</v>
      </c>
      <c r="L203" s="369">
        <v>7</v>
      </c>
      <c r="M203" s="369">
        <v>7</v>
      </c>
      <c r="N203" s="369">
        <v>0</v>
      </c>
      <c r="O203" s="369">
        <v>0</v>
      </c>
      <c r="P203" s="369">
        <v>4</v>
      </c>
      <c r="Q203" s="369">
        <v>8</v>
      </c>
      <c r="R203" s="369">
        <v>11</v>
      </c>
      <c r="S203" s="369">
        <v>8</v>
      </c>
      <c r="T203" s="369">
        <v>7</v>
      </c>
      <c r="U203" s="369">
        <v>9</v>
      </c>
      <c r="V203" s="369">
        <v>27</v>
      </c>
      <c r="W203" s="369">
        <v>38</v>
      </c>
      <c r="X203" s="369">
        <v>3</v>
      </c>
      <c r="Y203" s="369">
        <v>4</v>
      </c>
      <c r="Z203" s="369">
        <v>7</v>
      </c>
      <c r="AA203" s="369">
        <v>3</v>
      </c>
      <c r="AB203" s="369">
        <v>23</v>
      </c>
      <c r="AC203" s="369">
        <v>22</v>
      </c>
      <c r="AD203" s="369">
        <v>1</v>
      </c>
      <c r="AE203" s="369">
        <v>1</v>
      </c>
    </row>
    <row r="204" spans="1:31" s="369" customFormat="1" ht="32.25" customHeight="1" x14ac:dyDescent="0.25">
      <c r="A204" s="378" t="s">
        <v>31</v>
      </c>
      <c r="B204" s="378" t="s">
        <v>65</v>
      </c>
      <c r="C204" s="378" t="s">
        <v>374</v>
      </c>
      <c r="D204" s="369">
        <v>47</v>
      </c>
      <c r="E204" s="369">
        <v>47</v>
      </c>
      <c r="F204" s="369">
        <v>151</v>
      </c>
      <c r="G204" s="369">
        <v>126</v>
      </c>
      <c r="H204" s="369">
        <v>0</v>
      </c>
      <c r="I204" s="369">
        <v>0</v>
      </c>
      <c r="J204" s="369">
        <v>0</v>
      </c>
      <c r="K204" s="369">
        <v>0</v>
      </c>
      <c r="L204" s="369">
        <v>18</v>
      </c>
      <c r="M204" s="369">
        <v>13</v>
      </c>
      <c r="N204" s="369">
        <v>0</v>
      </c>
      <c r="O204" s="369">
        <v>0</v>
      </c>
      <c r="P204" s="369">
        <v>0</v>
      </c>
      <c r="Q204" s="369">
        <v>0</v>
      </c>
      <c r="R204" s="369">
        <v>0</v>
      </c>
      <c r="S204" s="369">
        <v>0</v>
      </c>
      <c r="T204" s="369">
        <v>0</v>
      </c>
      <c r="U204" s="369">
        <v>0</v>
      </c>
      <c r="V204" s="369">
        <v>0</v>
      </c>
      <c r="W204" s="369">
        <v>0</v>
      </c>
      <c r="X204" s="369">
        <v>0</v>
      </c>
      <c r="Y204" s="369">
        <v>0</v>
      </c>
      <c r="Z204" s="369">
        <v>3</v>
      </c>
      <c r="AA204" s="369">
        <v>7</v>
      </c>
      <c r="AB204" s="369">
        <v>3</v>
      </c>
      <c r="AC204" s="369">
        <v>7</v>
      </c>
      <c r="AD204" s="369">
        <v>0</v>
      </c>
      <c r="AE204" s="369">
        <v>0</v>
      </c>
    </row>
    <row r="205" spans="1:31" s="369" customFormat="1" ht="32.25" customHeight="1" x14ac:dyDescent="0.25">
      <c r="A205" s="378" t="s">
        <v>31</v>
      </c>
      <c r="B205" s="378" t="s">
        <v>375</v>
      </c>
      <c r="C205" s="378" t="s">
        <v>376</v>
      </c>
      <c r="D205" s="369">
        <v>7</v>
      </c>
      <c r="E205" s="369">
        <v>14</v>
      </c>
      <c r="F205" s="369">
        <v>111</v>
      </c>
      <c r="G205" s="369">
        <v>280</v>
      </c>
      <c r="H205" s="369">
        <v>38</v>
      </c>
      <c r="I205" s="369">
        <v>78</v>
      </c>
      <c r="J205" s="369">
        <v>169</v>
      </c>
      <c r="K205" s="369">
        <v>161</v>
      </c>
      <c r="L205" s="369">
        <v>19</v>
      </c>
      <c r="M205" s="369">
        <v>35</v>
      </c>
      <c r="N205" s="369">
        <v>0</v>
      </c>
      <c r="O205" s="369">
        <v>0</v>
      </c>
      <c r="P205" s="369">
        <v>3</v>
      </c>
      <c r="Q205" s="369">
        <v>10</v>
      </c>
      <c r="R205" s="369">
        <v>7</v>
      </c>
      <c r="S205" s="369">
        <v>15</v>
      </c>
      <c r="T205" s="369">
        <v>0</v>
      </c>
      <c r="U205" s="369">
        <v>0</v>
      </c>
      <c r="V205" s="369">
        <v>0</v>
      </c>
      <c r="W205" s="369">
        <v>0</v>
      </c>
      <c r="X205" s="369">
        <v>0</v>
      </c>
      <c r="Y205" s="369">
        <v>0</v>
      </c>
      <c r="Z205" s="369">
        <v>0</v>
      </c>
      <c r="AA205" s="369">
        <v>0</v>
      </c>
      <c r="AB205" s="369">
        <v>0</v>
      </c>
      <c r="AC205" s="369">
        <v>0</v>
      </c>
      <c r="AD205" s="369">
        <v>0</v>
      </c>
      <c r="AE205" s="369">
        <v>0</v>
      </c>
    </row>
    <row r="206" spans="1:31" s="369" customFormat="1" ht="32.25" customHeight="1" x14ac:dyDescent="0.25">
      <c r="A206" s="378" t="s">
        <v>31</v>
      </c>
      <c r="B206" s="378" t="s">
        <v>369</v>
      </c>
      <c r="C206" s="378" t="s">
        <v>377</v>
      </c>
      <c r="D206" s="369">
        <v>67</v>
      </c>
      <c r="E206" s="369">
        <v>104</v>
      </c>
      <c r="F206" s="369">
        <v>262</v>
      </c>
      <c r="G206" s="369">
        <v>442</v>
      </c>
      <c r="H206" s="369">
        <v>128</v>
      </c>
      <c r="I206" s="369">
        <v>121</v>
      </c>
      <c r="J206" s="369">
        <v>93</v>
      </c>
      <c r="K206" s="369">
        <v>202</v>
      </c>
      <c r="L206" s="369">
        <v>17</v>
      </c>
      <c r="M206" s="369">
        <v>45</v>
      </c>
      <c r="N206" s="369">
        <v>0</v>
      </c>
      <c r="O206" s="369">
        <v>0</v>
      </c>
      <c r="P206" s="369">
        <v>0</v>
      </c>
      <c r="Q206" s="369">
        <v>10</v>
      </c>
      <c r="R206" s="369">
        <v>8</v>
      </c>
      <c r="S206" s="369">
        <v>11</v>
      </c>
      <c r="T206" s="369">
        <v>4</v>
      </c>
      <c r="U206" s="369">
        <v>30</v>
      </c>
      <c r="V206" s="369">
        <v>17</v>
      </c>
      <c r="W206" s="369">
        <v>56</v>
      </c>
      <c r="X206" s="369">
        <v>13</v>
      </c>
      <c r="Y206" s="369">
        <v>26</v>
      </c>
      <c r="Z206" s="369">
        <v>5</v>
      </c>
      <c r="AA206" s="369">
        <v>5</v>
      </c>
      <c r="AB206" s="369">
        <v>10</v>
      </c>
      <c r="AC206" s="369">
        <v>13</v>
      </c>
      <c r="AD206" s="369">
        <v>0</v>
      </c>
      <c r="AE206" s="369">
        <v>0</v>
      </c>
    </row>
    <row r="207" spans="1:31" s="369" customFormat="1" ht="32.25" customHeight="1" x14ac:dyDescent="0.25">
      <c r="A207" s="378" t="s">
        <v>31</v>
      </c>
      <c r="B207" s="378" t="s">
        <v>375</v>
      </c>
      <c r="C207" s="378" t="s">
        <v>375</v>
      </c>
      <c r="D207" s="369">
        <v>11</v>
      </c>
      <c r="E207" s="369">
        <v>7</v>
      </c>
      <c r="F207" s="369">
        <v>133</v>
      </c>
      <c r="G207" s="369">
        <v>188</v>
      </c>
      <c r="H207" s="369">
        <v>81</v>
      </c>
      <c r="I207" s="369">
        <v>47</v>
      </c>
      <c r="J207" s="369">
        <v>282</v>
      </c>
      <c r="K207" s="369">
        <v>426</v>
      </c>
      <c r="L207" s="369">
        <v>11</v>
      </c>
      <c r="M207" s="369">
        <v>18</v>
      </c>
      <c r="N207" s="369">
        <v>0</v>
      </c>
      <c r="O207" s="369">
        <v>0</v>
      </c>
      <c r="P207" s="369">
        <v>2</v>
      </c>
      <c r="Q207" s="369">
        <v>0</v>
      </c>
      <c r="R207" s="369">
        <v>2</v>
      </c>
      <c r="S207" s="369">
        <v>8</v>
      </c>
      <c r="T207" s="369">
        <v>10</v>
      </c>
      <c r="U207" s="369">
        <v>34</v>
      </c>
      <c r="V207" s="369">
        <v>14</v>
      </c>
      <c r="W207" s="369">
        <v>45</v>
      </c>
      <c r="X207" s="369">
        <v>0</v>
      </c>
      <c r="Y207" s="369">
        <v>0</v>
      </c>
      <c r="Z207" s="369">
        <v>1</v>
      </c>
      <c r="AA207" s="369">
        <v>1</v>
      </c>
      <c r="AB207" s="369">
        <v>7</v>
      </c>
      <c r="AC207" s="369">
        <v>6</v>
      </c>
      <c r="AD207" s="369">
        <v>0</v>
      </c>
      <c r="AE207" s="369">
        <v>0</v>
      </c>
    </row>
    <row r="208" spans="1:31" s="369" customFormat="1" ht="32.25" customHeight="1" x14ac:dyDescent="0.25">
      <c r="A208" s="378" t="s">
        <v>31</v>
      </c>
      <c r="B208" s="378" t="s">
        <v>371</v>
      </c>
      <c r="C208" s="378" t="s">
        <v>378</v>
      </c>
      <c r="D208" s="369">
        <v>0</v>
      </c>
      <c r="E208" s="369">
        <v>0</v>
      </c>
      <c r="F208" s="369">
        <v>58</v>
      </c>
      <c r="G208" s="369">
        <v>27</v>
      </c>
      <c r="H208" s="369">
        <v>171</v>
      </c>
      <c r="I208" s="369">
        <v>40</v>
      </c>
      <c r="J208" s="369">
        <v>206</v>
      </c>
      <c r="K208" s="369">
        <v>65</v>
      </c>
      <c r="L208" s="369">
        <v>5</v>
      </c>
      <c r="M208" s="369">
        <v>0</v>
      </c>
      <c r="N208" s="369">
        <v>0</v>
      </c>
      <c r="O208" s="369">
        <v>0</v>
      </c>
      <c r="P208" s="369">
        <v>5</v>
      </c>
      <c r="Q208" s="369">
        <v>1</v>
      </c>
      <c r="R208" s="369">
        <v>11</v>
      </c>
      <c r="S208" s="369">
        <v>2</v>
      </c>
      <c r="T208" s="369">
        <v>0</v>
      </c>
      <c r="U208" s="369">
        <v>0</v>
      </c>
      <c r="V208" s="369">
        <v>0</v>
      </c>
      <c r="W208" s="369">
        <v>0</v>
      </c>
      <c r="X208" s="369">
        <v>0</v>
      </c>
      <c r="Y208" s="369">
        <v>0</v>
      </c>
      <c r="Z208" s="369">
        <v>0</v>
      </c>
      <c r="AA208" s="369">
        <v>0</v>
      </c>
      <c r="AB208" s="369">
        <v>0</v>
      </c>
      <c r="AC208" s="369">
        <v>0</v>
      </c>
      <c r="AD208" s="369">
        <v>0</v>
      </c>
      <c r="AE208" s="369">
        <v>0</v>
      </c>
    </row>
    <row r="209" spans="1:31" s="369" customFormat="1" ht="32.25" customHeight="1" x14ac:dyDescent="0.25">
      <c r="A209" s="378" t="s">
        <v>31</v>
      </c>
      <c r="B209" s="378" t="s">
        <v>65</v>
      </c>
      <c r="C209" s="378" t="s">
        <v>379</v>
      </c>
      <c r="D209" s="369">
        <v>0</v>
      </c>
      <c r="E209" s="369">
        <v>0</v>
      </c>
      <c r="F209" s="369">
        <v>164</v>
      </c>
      <c r="G209" s="369">
        <v>67</v>
      </c>
      <c r="H209" s="369">
        <v>260</v>
      </c>
      <c r="I209" s="369">
        <v>136</v>
      </c>
      <c r="J209" s="369">
        <v>352</v>
      </c>
      <c r="K209" s="369">
        <v>263</v>
      </c>
      <c r="L209" s="369">
        <v>1</v>
      </c>
      <c r="M209" s="369">
        <v>2</v>
      </c>
      <c r="N209" s="369">
        <v>0</v>
      </c>
      <c r="O209" s="369">
        <v>0</v>
      </c>
      <c r="P209" s="369">
        <v>6</v>
      </c>
      <c r="Q209" s="369">
        <v>12</v>
      </c>
      <c r="R209" s="369">
        <v>25</v>
      </c>
      <c r="S209" s="369">
        <v>24</v>
      </c>
      <c r="T209" s="369">
        <v>0</v>
      </c>
      <c r="U209" s="369">
        <v>0</v>
      </c>
      <c r="V209" s="369">
        <v>0</v>
      </c>
      <c r="W209" s="369">
        <v>0</v>
      </c>
      <c r="X209" s="369">
        <v>0</v>
      </c>
      <c r="Y209" s="369">
        <v>0</v>
      </c>
      <c r="Z209" s="369">
        <v>0</v>
      </c>
      <c r="AA209" s="369">
        <v>0</v>
      </c>
      <c r="AB209" s="369">
        <v>0</v>
      </c>
      <c r="AC209" s="369">
        <v>0</v>
      </c>
      <c r="AD209" s="369">
        <v>0</v>
      </c>
      <c r="AE209" s="369">
        <v>0</v>
      </c>
    </row>
    <row r="210" spans="1:31" s="369" customFormat="1" ht="32.25" customHeight="1" x14ac:dyDescent="0.25">
      <c r="A210" s="378" t="s">
        <v>32</v>
      </c>
      <c r="B210" s="378" t="s">
        <v>382</v>
      </c>
      <c r="C210" s="378" t="s">
        <v>393</v>
      </c>
      <c r="D210" s="369">
        <v>61</v>
      </c>
      <c r="E210" s="369">
        <v>87</v>
      </c>
      <c r="F210" s="390">
        <v>290</v>
      </c>
      <c r="G210" s="369">
        <v>387</v>
      </c>
      <c r="H210" s="369">
        <v>139</v>
      </c>
      <c r="I210" s="369">
        <v>134</v>
      </c>
      <c r="J210" s="369">
        <v>421</v>
      </c>
      <c r="K210" s="369">
        <v>327</v>
      </c>
      <c r="L210" s="369">
        <v>11</v>
      </c>
      <c r="M210" s="369">
        <v>7</v>
      </c>
      <c r="N210" s="369">
        <v>4</v>
      </c>
      <c r="O210" s="369">
        <v>5</v>
      </c>
      <c r="P210" s="369">
        <v>25</v>
      </c>
      <c r="Q210" s="369">
        <v>25</v>
      </c>
      <c r="R210" s="369">
        <v>18</v>
      </c>
      <c r="S210" s="369">
        <v>29</v>
      </c>
      <c r="T210" s="369">
        <v>111</v>
      </c>
      <c r="U210" s="369">
        <v>117</v>
      </c>
      <c r="V210" s="369">
        <v>132</v>
      </c>
      <c r="W210" s="369">
        <v>167</v>
      </c>
      <c r="X210" s="369">
        <v>105</v>
      </c>
      <c r="Y210" s="369">
        <v>125</v>
      </c>
      <c r="Z210" s="369">
        <v>0</v>
      </c>
      <c r="AA210" s="369">
        <v>2</v>
      </c>
      <c r="AB210" s="369">
        <v>9</v>
      </c>
      <c r="AC210" s="369">
        <v>11</v>
      </c>
      <c r="AD210" s="369">
        <v>1</v>
      </c>
      <c r="AE210" s="369">
        <v>0</v>
      </c>
    </row>
    <row r="211" spans="1:31" s="369" customFormat="1" ht="32.25" customHeight="1" x14ac:dyDescent="0.25">
      <c r="A211" s="378" t="s">
        <v>32</v>
      </c>
      <c r="B211" s="378" t="s">
        <v>382</v>
      </c>
      <c r="C211" s="378" t="s">
        <v>394</v>
      </c>
      <c r="D211" s="369">
        <v>144</v>
      </c>
      <c r="E211" s="369">
        <v>130</v>
      </c>
      <c r="F211" s="390">
        <v>754</v>
      </c>
      <c r="G211" s="390">
        <v>661</v>
      </c>
      <c r="H211" s="369">
        <v>237</v>
      </c>
      <c r="I211" s="369">
        <v>153</v>
      </c>
      <c r="J211" s="369">
        <v>2972</v>
      </c>
      <c r="K211" s="369">
        <v>1199</v>
      </c>
      <c r="L211" s="369">
        <v>31</v>
      </c>
      <c r="M211" s="369">
        <v>15</v>
      </c>
      <c r="N211" s="369">
        <v>38</v>
      </c>
      <c r="O211" s="369">
        <v>27</v>
      </c>
      <c r="P211" s="369">
        <v>65</v>
      </c>
      <c r="Q211" s="369">
        <v>48</v>
      </c>
      <c r="R211" s="369">
        <v>40</v>
      </c>
      <c r="S211" s="369">
        <v>28</v>
      </c>
      <c r="T211" s="369">
        <v>38</v>
      </c>
      <c r="U211" s="369">
        <v>18</v>
      </c>
      <c r="V211" s="369">
        <v>47</v>
      </c>
      <c r="W211" s="369">
        <v>22</v>
      </c>
      <c r="X211" s="369">
        <v>25</v>
      </c>
      <c r="Y211" s="369">
        <v>14</v>
      </c>
      <c r="Z211" s="369">
        <v>6</v>
      </c>
      <c r="AA211" s="369">
        <v>0</v>
      </c>
      <c r="AB211" s="369">
        <v>24</v>
      </c>
      <c r="AC211" s="369">
        <v>11</v>
      </c>
      <c r="AD211" s="369">
        <v>3</v>
      </c>
      <c r="AE211" s="369">
        <v>3</v>
      </c>
    </row>
    <row r="212" spans="1:31" s="369" customFormat="1" ht="32.25" customHeight="1" x14ac:dyDescent="0.25">
      <c r="A212" s="378" t="s">
        <v>32</v>
      </c>
      <c r="B212" s="378" t="s">
        <v>385</v>
      </c>
      <c r="C212" s="378" t="s">
        <v>395</v>
      </c>
      <c r="D212" s="369">
        <v>92</v>
      </c>
      <c r="E212" s="369">
        <v>102</v>
      </c>
      <c r="F212" s="390">
        <v>546</v>
      </c>
      <c r="G212" s="390">
        <v>437</v>
      </c>
      <c r="H212" s="369">
        <v>123</v>
      </c>
      <c r="I212" s="369">
        <v>63</v>
      </c>
      <c r="J212" s="369">
        <v>301</v>
      </c>
      <c r="K212" s="369">
        <v>159</v>
      </c>
      <c r="L212" s="369">
        <v>16</v>
      </c>
      <c r="M212" s="369">
        <v>4</v>
      </c>
      <c r="N212" s="369">
        <v>23</v>
      </c>
      <c r="O212" s="369">
        <v>31</v>
      </c>
      <c r="P212" s="369">
        <v>45</v>
      </c>
      <c r="Q212" s="369">
        <v>35</v>
      </c>
      <c r="R212" s="369">
        <v>10</v>
      </c>
      <c r="S212" s="369">
        <v>8</v>
      </c>
      <c r="T212" s="369">
        <v>135</v>
      </c>
      <c r="U212" s="369">
        <v>156</v>
      </c>
      <c r="V212" s="369">
        <v>225</v>
      </c>
      <c r="W212" s="369">
        <v>249</v>
      </c>
      <c r="X212" s="369">
        <v>82</v>
      </c>
      <c r="Y212" s="369">
        <v>138</v>
      </c>
      <c r="Z212" s="369">
        <v>1</v>
      </c>
      <c r="AA212" s="369">
        <v>1</v>
      </c>
      <c r="AB212" s="369">
        <v>34</v>
      </c>
      <c r="AC212" s="369">
        <v>21</v>
      </c>
      <c r="AD212" s="369">
        <v>3</v>
      </c>
      <c r="AE212" s="369">
        <v>0</v>
      </c>
    </row>
    <row r="213" spans="1:31" s="369" customFormat="1" ht="32.25" customHeight="1" x14ac:dyDescent="0.25">
      <c r="A213" s="378" t="s">
        <v>32</v>
      </c>
      <c r="B213" s="378" t="s">
        <v>385</v>
      </c>
      <c r="C213" s="378" t="s">
        <v>251</v>
      </c>
      <c r="D213" s="369">
        <v>180</v>
      </c>
      <c r="E213" s="369">
        <v>150</v>
      </c>
      <c r="F213" s="391">
        <v>946</v>
      </c>
      <c r="G213" s="391">
        <v>948</v>
      </c>
      <c r="H213" s="392">
        <v>376</v>
      </c>
      <c r="I213" s="392">
        <v>289</v>
      </c>
      <c r="J213" s="392">
        <v>3246</v>
      </c>
      <c r="K213" s="392">
        <v>1607</v>
      </c>
      <c r="L213" s="369">
        <v>7</v>
      </c>
      <c r="M213" s="369">
        <v>12</v>
      </c>
      <c r="N213" s="369">
        <v>41</v>
      </c>
      <c r="O213" s="369">
        <v>38</v>
      </c>
      <c r="P213" s="369">
        <v>74</v>
      </c>
      <c r="Q213" s="369">
        <v>68</v>
      </c>
      <c r="R213" s="369">
        <v>53</v>
      </c>
      <c r="S213" s="369">
        <v>26</v>
      </c>
      <c r="T213" s="369">
        <v>99</v>
      </c>
      <c r="U213" s="369">
        <v>113</v>
      </c>
      <c r="V213" s="369">
        <v>147</v>
      </c>
      <c r="W213" s="369">
        <v>152</v>
      </c>
      <c r="X213" s="369">
        <v>101</v>
      </c>
      <c r="Y213" s="369">
        <v>94</v>
      </c>
      <c r="Z213" s="369">
        <v>0</v>
      </c>
      <c r="AA213" s="369">
        <v>3</v>
      </c>
      <c r="AB213" s="369">
        <v>8</v>
      </c>
      <c r="AC213" s="369">
        <v>12</v>
      </c>
      <c r="AD213" s="369">
        <v>0</v>
      </c>
      <c r="AE213" s="369">
        <v>0</v>
      </c>
    </row>
    <row r="214" spans="1:31" s="369" customFormat="1" ht="32.25" customHeight="1" x14ac:dyDescent="0.25">
      <c r="A214" s="378" t="s">
        <v>32</v>
      </c>
      <c r="B214" s="378" t="s">
        <v>385</v>
      </c>
      <c r="C214" s="378" t="s">
        <v>250</v>
      </c>
      <c r="D214" s="369">
        <v>128</v>
      </c>
      <c r="E214" s="369">
        <v>83</v>
      </c>
      <c r="F214" s="391">
        <v>600</v>
      </c>
      <c r="G214" s="391">
        <v>412</v>
      </c>
      <c r="H214" s="392">
        <v>169</v>
      </c>
      <c r="I214" s="392">
        <v>94</v>
      </c>
      <c r="J214" s="392">
        <v>367</v>
      </c>
      <c r="K214" s="392">
        <v>276</v>
      </c>
      <c r="L214" s="369">
        <v>21</v>
      </c>
      <c r="M214" s="369">
        <v>12</v>
      </c>
      <c r="N214" s="369">
        <v>25</v>
      </c>
      <c r="O214" s="369">
        <v>25</v>
      </c>
      <c r="P214" s="369">
        <v>39</v>
      </c>
      <c r="Q214" s="369">
        <v>35</v>
      </c>
      <c r="R214" s="369">
        <v>26</v>
      </c>
      <c r="S214" s="369">
        <v>15</v>
      </c>
      <c r="T214" s="369">
        <v>103</v>
      </c>
      <c r="U214" s="369">
        <v>88</v>
      </c>
      <c r="V214" s="369">
        <v>152</v>
      </c>
      <c r="W214" s="369">
        <v>133</v>
      </c>
      <c r="X214" s="369">
        <v>85</v>
      </c>
      <c r="Y214" s="369">
        <v>74</v>
      </c>
      <c r="Z214" s="369">
        <v>5</v>
      </c>
      <c r="AA214" s="369">
        <v>3</v>
      </c>
      <c r="AB214" s="369">
        <v>19</v>
      </c>
      <c r="AC214" s="369">
        <v>8</v>
      </c>
      <c r="AD214" s="369">
        <v>2</v>
      </c>
      <c r="AE214" s="369">
        <v>3</v>
      </c>
    </row>
    <row r="215" spans="1:31" s="369" customFormat="1" ht="32.25" customHeight="1" x14ac:dyDescent="0.25">
      <c r="A215" s="378" t="s">
        <v>32</v>
      </c>
      <c r="B215" s="378" t="s">
        <v>385</v>
      </c>
      <c r="C215" s="378" t="s">
        <v>389</v>
      </c>
      <c r="D215" s="369">
        <v>80</v>
      </c>
      <c r="E215" s="369">
        <v>129</v>
      </c>
      <c r="F215" s="391">
        <v>378</v>
      </c>
      <c r="G215" s="391">
        <v>552</v>
      </c>
      <c r="H215" s="392">
        <v>131</v>
      </c>
      <c r="I215" s="392">
        <v>123</v>
      </c>
      <c r="J215" s="392">
        <v>293</v>
      </c>
      <c r="K215" s="392">
        <v>287</v>
      </c>
      <c r="L215" s="369">
        <v>9</v>
      </c>
      <c r="M215" s="369">
        <v>9</v>
      </c>
      <c r="N215" s="369">
        <v>12</v>
      </c>
      <c r="O215" s="369">
        <v>29</v>
      </c>
      <c r="P215" s="369">
        <v>19</v>
      </c>
      <c r="Q215" s="369">
        <v>42</v>
      </c>
      <c r="R215" s="369">
        <v>7</v>
      </c>
      <c r="S215" s="369">
        <v>9</v>
      </c>
      <c r="T215" s="369">
        <v>12</v>
      </c>
      <c r="U215" s="369">
        <v>63</v>
      </c>
      <c r="V215" s="369">
        <v>12</v>
      </c>
      <c r="W215" s="369">
        <v>72</v>
      </c>
      <c r="X215" s="369">
        <v>16</v>
      </c>
      <c r="Y215" s="369">
        <v>62</v>
      </c>
      <c r="Z215" s="369">
        <v>0</v>
      </c>
      <c r="AA215" s="369">
        <v>1</v>
      </c>
      <c r="AB215" s="369">
        <v>9</v>
      </c>
      <c r="AC215" s="369">
        <v>12</v>
      </c>
      <c r="AD215" s="369">
        <v>2</v>
      </c>
      <c r="AE215" s="369">
        <v>1</v>
      </c>
    </row>
    <row r="216" spans="1:31" s="369" customFormat="1" ht="32.25" customHeight="1" x14ac:dyDescent="0.25">
      <c r="A216" s="378" t="s">
        <v>32</v>
      </c>
      <c r="B216" s="378" t="s">
        <v>390</v>
      </c>
      <c r="C216" s="378" t="s">
        <v>83</v>
      </c>
      <c r="D216" s="369">
        <v>180</v>
      </c>
      <c r="E216" s="369">
        <v>74</v>
      </c>
      <c r="F216" s="391">
        <v>822</v>
      </c>
      <c r="G216" s="391">
        <v>291</v>
      </c>
      <c r="H216" s="392">
        <v>306</v>
      </c>
      <c r="I216" s="392">
        <v>87</v>
      </c>
      <c r="J216" s="392">
        <v>1200</v>
      </c>
      <c r="K216" s="392">
        <v>387</v>
      </c>
      <c r="L216" s="369">
        <v>27</v>
      </c>
      <c r="M216" s="369">
        <v>10</v>
      </c>
      <c r="N216" s="369">
        <v>21</v>
      </c>
      <c r="O216" s="369">
        <v>15</v>
      </c>
      <c r="P216" s="369">
        <v>50</v>
      </c>
      <c r="Q216" s="369">
        <v>20</v>
      </c>
      <c r="R216" s="369">
        <v>56</v>
      </c>
      <c r="S216" s="369">
        <v>17</v>
      </c>
      <c r="T216" s="369">
        <v>96</v>
      </c>
      <c r="U216" s="369">
        <v>51</v>
      </c>
      <c r="V216" s="369">
        <v>111</v>
      </c>
      <c r="W216" s="369">
        <v>55</v>
      </c>
      <c r="X216" s="369">
        <v>70</v>
      </c>
      <c r="Y216" s="369">
        <v>44</v>
      </c>
      <c r="Z216" s="369">
        <v>3</v>
      </c>
      <c r="AA216" s="369">
        <v>2</v>
      </c>
      <c r="AB216" s="369">
        <v>30</v>
      </c>
      <c r="AC216" s="369">
        <v>35</v>
      </c>
      <c r="AD216" s="369">
        <v>3</v>
      </c>
      <c r="AE216" s="369">
        <v>1</v>
      </c>
    </row>
    <row r="217" spans="1:31" s="369" customFormat="1" ht="32.25" customHeight="1" x14ac:dyDescent="0.25">
      <c r="A217" s="378" t="s">
        <v>32</v>
      </c>
      <c r="B217" s="378" t="s">
        <v>390</v>
      </c>
      <c r="C217" s="378" t="s">
        <v>396</v>
      </c>
      <c r="D217" s="369">
        <v>68</v>
      </c>
      <c r="E217" s="369">
        <v>46</v>
      </c>
      <c r="F217" s="391">
        <v>300</v>
      </c>
      <c r="G217" s="391">
        <v>177</v>
      </c>
      <c r="H217" s="392">
        <v>87</v>
      </c>
      <c r="I217" s="392">
        <v>57</v>
      </c>
      <c r="J217" s="392">
        <v>319</v>
      </c>
      <c r="K217" s="392">
        <v>217</v>
      </c>
      <c r="L217" s="369">
        <v>16</v>
      </c>
      <c r="M217" s="369">
        <v>10</v>
      </c>
      <c r="N217" s="369">
        <v>11</v>
      </c>
      <c r="O217" s="369">
        <v>8</v>
      </c>
      <c r="P217" s="369">
        <v>17</v>
      </c>
      <c r="Q217" s="369">
        <v>17</v>
      </c>
      <c r="R217" s="369">
        <v>15</v>
      </c>
      <c r="S217" s="369">
        <v>9</v>
      </c>
      <c r="T217" s="369">
        <v>31</v>
      </c>
      <c r="U217" s="369">
        <v>24</v>
      </c>
      <c r="V217" s="369">
        <v>57</v>
      </c>
      <c r="W217" s="369">
        <v>36</v>
      </c>
      <c r="X217" s="369">
        <v>22</v>
      </c>
      <c r="Y217" s="369">
        <v>30</v>
      </c>
      <c r="Z217" s="369">
        <v>1</v>
      </c>
      <c r="AA217" s="369">
        <v>0</v>
      </c>
      <c r="AB217" s="369">
        <v>12</v>
      </c>
      <c r="AC217" s="369">
        <v>2</v>
      </c>
      <c r="AD217" s="369">
        <v>5</v>
      </c>
      <c r="AE217" s="369">
        <v>2</v>
      </c>
    </row>
    <row r="218" spans="1:31" s="369" customFormat="1" ht="32.25" customHeight="1" x14ac:dyDescent="0.25">
      <c r="A218" s="378" t="s">
        <v>33</v>
      </c>
      <c r="B218" s="378" t="s">
        <v>427</v>
      </c>
      <c r="C218" s="378" t="s">
        <v>394</v>
      </c>
      <c r="D218" s="383">
        <v>182</v>
      </c>
      <c r="E218" s="383">
        <v>157</v>
      </c>
      <c r="F218" s="383">
        <v>786</v>
      </c>
      <c r="G218" s="383">
        <v>638</v>
      </c>
      <c r="H218" s="383">
        <v>115</v>
      </c>
      <c r="I218" s="383">
        <v>57</v>
      </c>
      <c r="J218" s="383">
        <v>2216</v>
      </c>
      <c r="K218" s="383">
        <v>1102</v>
      </c>
      <c r="L218" s="383">
        <v>17</v>
      </c>
      <c r="M218" s="383">
        <v>7</v>
      </c>
      <c r="N218" s="383">
        <v>55</v>
      </c>
      <c r="O218" s="383">
        <v>62</v>
      </c>
      <c r="P218" s="383">
        <v>65</v>
      </c>
      <c r="Q218" s="383">
        <v>35</v>
      </c>
      <c r="R218" s="383">
        <v>19</v>
      </c>
      <c r="S218" s="383">
        <v>17</v>
      </c>
      <c r="T218" s="383">
        <v>80</v>
      </c>
      <c r="U218" s="383">
        <v>197</v>
      </c>
      <c r="V218" s="383">
        <v>210</v>
      </c>
      <c r="W218" s="383">
        <v>386</v>
      </c>
      <c r="X218" s="383">
        <v>61</v>
      </c>
      <c r="Y218" s="383">
        <v>145</v>
      </c>
      <c r="Z218" s="383">
        <v>3</v>
      </c>
      <c r="AA218" s="383">
        <v>3</v>
      </c>
      <c r="AB218" s="383">
        <v>22</v>
      </c>
      <c r="AC218" s="383">
        <v>22</v>
      </c>
      <c r="AD218" s="383">
        <v>4</v>
      </c>
      <c r="AE218" s="383">
        <v>2</v>
      </c>
    </row>
    <row r="219" spans="1:31" s="369" customFormat="1" ht="32.25" customHeight="1" x14ac:dyDescent="0.25">
      <c r="A219" s="378" t="s">
        <v>33</v>
      </c>
      <c r="B219" s="378" t="s">
        <v>427</v>
      </c>
      <c r="C219" s="378" t="s">
        <v>428</v>
      </c>
      <c r="D219" s="383">
        <v>178</v>
      </c>
      <c r="E219" s="383">
        <v>163</v>
      </c>
      <c r="F219" s="383">
        <v>836</v>
      </c>
      <c r="G219" s="383">
        <v>767</v>
      </c>
      <c r="H219" s="383">
        <v>200</v>
      </c>
      <c r="I219" s="383">
        <v>90</v>
      </c>
      <c r="J219" s="383">
        <v>4387</v>
      </c>
      <c r="K219" s="383">
        <v>2580</v>
      </c>
      <c r="L219" s="383">
        <v>12</v>
      </c>
      <c r="M219" s="383">
        <v>4</v>
      </c>
      <c r="N219" s="383">
        <v>4</v>
      </c>
      <c r="O219" s="383">
        <v>3</v>
      </c>
      <c r="P219" s="383">
        <v>156</v>
      </c>
      <c r="Q219" s="383">
        <v>141</v>
      </c>
      <c r="R219" s="383">
        <v>107</v>
      </c>
      <c r="S219" s="383">
        <v>71</v>
      </c>
      <c r="T219" s="383">
        <v>122</v>
      </c>
      <c r="U219" s="383">
        <v>182</v>
      </c>
      <c r="V219" s="383">
        <v>504</v>
      </c>
      <c r="W219" s="383">
        <v>590</v>
      </c>
      <c r="X219" s="383">
        <v>110</v>
      </c>
      <c r="Y219" s="383">
        <v>121</v>
      </c>
      <c r="Z219" s="383">
        <v>4</v>
      </c>
      <c r="AA219" s="383">
        <v>3</v>
      </c>
      <c r="AB219" s="383">
        <v>19</v>
      </c>
      <c r="AC219" s="383">
        <v>21</v>
      </c>
      <c r="AD219" s="383">
        <v>5</v>
      </c>
      <c r="AE219" s="383">
        <v>5</v>
      </c>
    </row>
    <row r="220" spans="1:31" s="369" customFormat="1" ht="32.25" customHeight="1" x14ac:dyDescent="0.25">
      <c r="A220" s="378" t="s">
        <v>33</v>
      </c>
      <c r="B220" s="378" t="s">
        <v>427</v>
      </c>
      <c r="C220" s="378" t="s">
        <v>429</v>
      </c>
      <c r="D220" s="383">
        <v>44</v>
      </c>
      <c r="E220" s="383">
        <v>116</v>
      </c>
      <c r="F220" s="383">
        <v>167</v>
      </c>
      <c r="G220" s="383">
        <v>429</v>
      </c>
      <c r="H220" s="383">
        <v>59</v>
      </c>
      <c r="I220" s="383">
        <v>99</v>
      </c>
      <c r="J220" s="383">
        <v>199</v>
      </c>
      <c r="K220" s="383">
        <v>434</v>
      </c>
      <c r="L220" s="383">
        <v>6</v>
      </c>
      <c r="M220" s="383">
        <v>12</v>
      </c>
      <c r="N220" s="383">
        <v>21</v>
      </c>
      <c r="O220" s="383">
        <v>56</v>
      </c>
      <c r="P220" s="383">
        <v>30</v>
      </c>
      <c r="Q220" s="383">
        <v>112</v>
      </c>
      <c r="R220" s="383">
        <v>0</v>
      </c>
      <c r="S220" s="383">
        <v>7</v>
      </c>
      <c r="T220" s="383">
        <v>51</v>
      </c>
      <c r="U220" s="383">
        <v>66</v>
      </c>
      <c r="V220" s="383">
        <v>137</v>
      </c>
      <c r="W220" s="383">
        <v>243</v>
      </c>
      <c r="X220" s="383">
        <v>38</v>
      </c>
      <c r="Y220" s="383">
        <v>65</v>
      </c>
      <c r="Z220" s="383">
        <v>2</v>
      </c>
      <c r="AA220" s="383">
        <v>2</v>
      </c>
      <c r="AB220" s="383">
        <v>11</v>
      </c>
      <c r="AC220" s="383">
        <v>18</v>
      </c>
      <c r="AD220" s="383">
        <v>1</v>
      </c>
      <c r="AE220" s="383">
        <v>1</v>
      </c>
    </row>
    <row r="221" spans="1:31" s="369" customFormat="1" ht="32.25" customHeight="1" x14ac:dyDescent="0.25">
      <c r="A221" s="378" t="s">
        <v>33</v>
      </c>
      <c r="B221" s="378" t="s">
        <v>427</v>
      </c>
      <c r="C221" s="378" t="s">
        <v>430</v>
      </c>
      <c r="D221" s="383">
        <v>35</v>
      </c>
      <c r="E221" s="383">
        <v>66</v>
      </c>
      <c r="F221" s="383">
        <v>206</v>
      </c>
      <c r="G221" s="383">
        <v>259</v>
      </c>
      <c r="H221" s="383">
        <v>42</v>
      </c>
      <c r="I221" s="383">
        <v>34</v>
      </c>
      <c r="J221" s="383"/>
      <c r="K221" s="383"/>
      <c r="L221" s="383">
        <v>2</v>
      </c>
      <c r="M221" s="383"/>
      <c r="N221" s="383">
        <v>6</v>
      </c>
      <c r="O221" s="383">
        <v>8</v>
      </c>
      <c r="P221" s="383">
        <v>12</v>
      </c>
      <c r="Q221" s="383">
        <v>10</v>
      </c>
      <c r="R221" s="383"/>
      <c r="S221" s="383"/>
      <c r="T221" s="383"/>
      <c r="U221" s="383"/>
      <c r="V221" s="383"/>
      <c r="W221" s="383"/>
      <c r="X221" s="383"/>
      <c r="Y221" s="383"/>
      <c r="Z221" s="383">
        <v>1</v>
      </c>
      <c r="AA221" s="383">
        <v>2</v>
      </c>
      <c r="AB221" s="383">
        <v>1</v>
      </c>
      <c r="AC221" s="383">
        <v>2</v>
      </c>
      <c r="AD221" s="383">
        <v>0</v>
      </c>
      <c r="AE221" s="383">
        <v>0</v>
      </c>
    </row>
    <row r="222" spans="1:31" s="369" customFormat="1" ht="32.25" customHeight="1" x14ac:dyDescent="0.25">
      <c r="A222" s="378" t="s">
        <v>33</v>
      </c>
      <c r="B222" s="378" t="s">
        <v>431</v>
      </c>
      <c r="C222" s="378" t="s">
        <v>434</v>
      </c>
      <c r="D222" s="385">
        <v>112</v>
      </c>
      <c r="E222" s="385">
        <v>55</v>
      </c>
      <c r="F222" s="385">
        <v>330</v>
      </c>
      <c r="G222" s="385">
        <v>194</v>
      </c>
      <c r="H222" s="385">
        <v>148</v>
      </c>
      <c r="I222" s="385">
        <v>66</v>
      </c>
      <c r="J222" s="385">
        <v>314</v>
      </c>
      <c r="K222" s="385">
        <v>125</v>
      </c>
      <c r="L222" s="385">
        <v>19</v>
      </c>
      <c r="M222" s="385">
        <v>4</v>
      </c>
      <c r="N222" s="385" t="s">
        <v>419</v>
      </c>
      <c r="O222" s="385">
        <v>1</v>
      </c>
      <c r="P222" s="385">
        <v>61</v>
      </c>
      <c r="Q222" s="385">
        <v>42</v>
      </c>
      <c r="R222" s="385">
        <v>8</v>
      </c>
      <c r="S222" s="385">
        <v>7</v>
      </c>
      <c r="T222" s="383">
        <v>39</v>
      </c>
      <c r="U222" s="383">
        <v>23</v>
      </c>
      <c r="V222" s="383">
        <v>150</v>
      </c>
      <c r="W222" s="383">
        <v>80</v>
      </c>
      <c r="X222" s="383">
        <v>45</v>
      </c>
      <c r="Y222" s="383">
        <v>25</v>
      </c>
      <c r="Z222" s="385">
        <v>4</v>
      </c>
      <c r="AA222" s="385">
        <v>1</v>
      </c>
      <c r="AB222" s="385">
        <v>24</v>
      </c>
      <c r="AC222" s="385">
        <v>9</v>
      </c>
      <c r="AD222" s="385">
        <v>2</v>
      </c>
      <c r="AE222" s="385" t="s">
        <v>419</v>
      </c>
    </row>
    <row r="223" spans="1:31" s="369" customFormat="1" ht="32.25" customHeight="1" x14ac:dyDescent="0.25">
      <c r="A223" s="378" t="s">
        <v>33</v>
      </c>
      <c r="B223" s="378" t="s">
        <v>431</v>
      </c>
      <c r="C223" s="378" t="s">
        <v>432</v>
      </c>
      <c r="D223" s="383">
        <v>130</v>
      </c>
      <c r="E223" s="383">
        <v>144</v>
      </c>
      <c r="F223" s="383">
        <v>648</v>
      </c>
      <c r="G223" s="383">
        <v>586</v>
      </c>
      <c r="H223" s="383">
        <v>129</v>
      </c>
      <c r="I223" s="383">
        <v>71</v>
      </c>
      <c r="J223" s="383">
        <v>345</v>
      </c>
      <c r="K223" s="383">
        <v>269</v>
      </c>
      <c r="L223" s="383">
        <v>6</v>
      </c>
      <c r="M223" s="383">
        <v>2</v>
      </c>
      <c r="N223" s="383">
        <v>60</v>
      </c>
      <c r="O223" s="383">
        <v>83</v>
      </c>
      <c r="P223" s="383">
        <v>25</v>
      </c>
      <c r="Q223" s="383">
        <v>18</v>
      </c>
      <c r="R223" s="383">
        <v>5</v>
      </c>
      <c r="S223" s="383">
        <v>1</v>
      </c>
      <c r="T223" s="383">
        <v>141</v>
      </c>
      <c r="U223" s="383">
        <v>105</v>
      </c>
      <c r="V223" s="383">
        <v>156</v>
      </c>
      <c r="W223" s="383">
        <v>148</v>
      </c>
      <c r="X223" s="383">
        <v>44</v>
      </c>
      <c r="Y223" s="383">
        <v>26</v>
      </c>
      <c r="Z223" s="383">
        <v>10</v>
      </c>
      <c r="AA223" s="383">
        <v>4</v>
      </c>
      <c r="AB223" s="383">
        <v>26</v>
      </c>
      <c r="AC223" s="383">
        <v>26</v>
      </c>
      <c r="AD223" s="383"/>
      <c r="AE223" s="383">
        <v>1</v>
      </c>
    </row>
    <row r="224" spans="1:31" s="369" customFormat="1" ht="32.25" customHeight="1" x14ac:dyDescent="0.25">
      <c r="A224" s="378" t="s">
        <v>33</v>
      </c>
      <c r="B224" s="378" t="s">
        <v>435</v>
      </c>
      <c r="C224" s="378" t="s">
        <v>433</v>
      </c>
      <c r="D224" s="383">
        <v>124</v>
      </c>
      <c r="E224" s="383">
        <v>74</v>
      </c>
      <c r="F224" s="383">
        <v>477</v>
      </c>
      <c r="G224" s="383">
        <v>273</v>
      </c>
      <c r="H224" s="383">
        <v>135</v>
      </c>
      <c r="I224" s="383">
        <v>66</v>
      </c>
      <c r="J224" s="383">
        <v>292</v>
      </c>
      <c r="K224" s="383">
        <v>156</v>
      </c>
      <c r="L224" s="383">
        <v>14</v>
      </c>
      <c r="M224" s="383">
        <v>10</v>
      </c>
      <c r="N224" s="383">
        <v>14</v>
      </c>
      <c r="O224" s="383">
        <v>10</v>
      </c>
      <c r="P224" s="383">
        <v>63</v>
      </c>
      <c r="Q224" s="383">
        <v>30</v>
      </c>
      <c r="R224" s="383">
        <v>6</v>
      </c>
      <c r="S224" s="383">
        <v>1</v>
      </c>
      <c r="T224" s="383">
        <v>49</v>
      </c>
      <c r="U224" s="383">
        <v>49</v>
      </c>
      <c r="V224" s="383">
        <v>69</v>
      </c>
      <c r="W224" s="383">
        <v>59</v>
      </c>
      <c r="X224" s="383">
        <v>31</v>
      </c>
      <c r="Y224" s="383">
        <v>38</v>
      </c>
      <c r="Z224" s="383">
        <v>1</v>
      </c>
      <c r="AA224" s="383">
        <v>0</v>
      </c>
      <c r="AB224" s="383">
        <v>8</v>
      </c>
      <c r="AC224" s="383">
        <v>1</v>
      </c>
      <c r="AD224" s="383">
        <v>0</v>
      </c>
      <c r="AE224" s="383">
        <v>1</v>
      </c>
    </row>
    <row r="225" spans="1:31" s="369" customFormat="1" ht="32.25" customHeight="1" x14ac:dyDescent="0.25">
      <c r="A225" s="378" t="s">
        <v>33</v>
      </c>
      <c r="B225" s="378" t="s">
        <v>435</v>
      </c>
      <c r="C225" s="378" t="s">
        <v>436</v>
      </c>
      <c r="D225" s="383">
        <v>99</v>
      </c>
      <c r="E225" s="383">
        <v>61</v>
      </c>
      <c r="F225" s="383">
        <v>532</v>
      </c>
      <c r="G225" s="383">
        <v>441</v>
      </c>
      <c r="H225" s="383">
        <v>163</v>
      </c>
      <c r="I225" s="383">
        <v>100</v>
      </c>
      <c r="J225" s="383">
        <v>1174</v>
      </c>
      <c r="K225" s="383">
        <v>814</v>
      </c>
      <c r="L225" s="383">
        <v>30</v>
      </c>
      <c r="M225" s="383">
        <v>15</v>
      </c>
      <c r="N225" s="382">
        <v>10</v>
      </c>
      <c r="O225" s="382">
        <v>12</v>
      </c>
      <c r="P225" s="382">
        <v>41</v>
      </c>
      <c r="Q225" s="382">
        <v>39</v>
      </c>
      <c r="R225" s="382">
        <v>34</v>
      </c>
      <c r="S225" s="382">
        <v>20</v>
      </c>
      <c r="T225" s="383">
        <v>41</v>
      </c>
      <c r="U225" s="383">
        <v>34</v>
      </c>
      <c r="V225" s="383">
        <v>88</v>
      </c>
      <c r="W225" s="383">
        <v>80</v>
      </c>
      <c r="X225" s="383">
        <v>14</v>
      </c>
      <c r="Y225" s="383">
        <v>21</v>
      </c>
      <c r="Z225" s="383">
        <v>1</v>
      </c>
      <c r="AA225" s="383">
        <v>1</v>
      </c>
      <c r="AB225" s="383">
        <v>13</v>
      </c>
      <c r="AC225" s="383">
        <v>4</v>
      </c>
      <c r="AD225" s="383">
        <v>0</v>
      </c>
      <c r="AE225" s="383">
        <v>1</v>
      </c>
    </row>
    <row r="226" spans="1:31" s="369" customFormat="1" ht="32.25" customHeight="1" x14ac:dyDescent="0.25">
      <c r="A226" s="378" t="s">
        <v>33</v>
      </c>
      <c r="B226" s="378" t="s">
        <v>438</v>
      </c>
      <c r="C226" s="378" t="s">
        <v>439</v>
      </c>
      <c r="D226" s="383">
        <v>197</v>
      </c>
      <c r="E226" s="383">
        <v>47</v>
      </c>
      <c r="F226" s="383">
        <v>746</v>
      </c>
      <c r="G226" s="383">
        <v>178</v>
      </c>
      <c r="H226" s="383">
        <v>172</v>
      </c>
      <c r="I226" s="383">
        <v>57</v>
      </c>
      <c r="J226" s="383">
        <v>767</v>
      </c>
      <c r="K226" s="383">
        <v>207</v>
      </c>
      <c r="L226" s="383">
        <v>26</v>
      </c>
      <c r="M226" s="383">
        <v>8</v>
      </c>
      <c r="N226" s="383">
        <v>20</v>
      </c>
      <c r="O226" s="383">
        <v>10</v>
      </c>
      <c r="P226" s="383">
        <v>30</v>
      </c>
      <c r="Q226" s="383">
        <v>10</v>
      </c>
      <c r="R226" s="383">
        <v>45</v>
      </c>
      <c r="S226" s="383">
        <v>8</v>
      </c>
      <c r="T226" s="383">
        <v>121</v>
      </c>
      <c r="U226" s="383">
        <v>50</v>
      </c>
      <c r="V226" s="383">
        <v>347</v>
      </c>
      <c r="W226" s="383">
        <v>296</v>
      </c>
      <c r="X226" s="383">
        <v>47</v>
      </c>
      <c r="Y226" s="383">
        <v>20</v>
      </c>
      <c r="Z226" s="383">
        <v>3</v>
      </c>
      <c r="AA226" s="383">
        <v>3</v>
      </c>
      <c r="AB226" s="383">
        <v>94</v>
      </c>
      <c r="AC226" s="383">
        <v>29</v>
      </c>
      <c r="AD226" s="383">
        <v>2</v>
      </c>
      <c r="AE226" s="383">
        <v>0</v>
      </c>
    </row>
    <row r="227" spans="1:31" s="369" customFormat="1" ht="32.25" customHeight="1" x14ac:dyDescent="0.25">
      <c r="A227" s="378" t="s">
        <v>33</v>
      </c>
      <c r="B227" s="378" t="s">
        <v>438</v>
      </c>
      <c r="C227" s="378" t="s">
        <v>437</v>
      </c>
      <c r="D227" s="383">
        <v>161</v>
      </c>
      <c r="E227" s="383">
        <v>44</v>
      </c>
      <c r="F227" s="383">
        <v>634</v>
      </c>
      <c r="G227" s="383">
        <v>149</v>
      </c>
      <c r="H227" s="383">
        <v>214</v>
      </c>
      <c r="I227" s="383">
        <v>40</v>
      </c>
      <c r="J227" s="383">
        <v>928</v>
      </c>
      <c r="K227" s="383">
        <v>227</v>
      </c>
      <c r="L227" s="393">
        <v>23</v>
      </c>
      <c r="M227" s="393">
        <v>7</v>
      </c>
      <c r="N227" s="383">
        <v>3</v>
      </c>
      <c r="O227" s="383">
        <v>2</v>
      </c>
      <c r="P227" s="383">
        <v>23</v>
      </c>
      <c r="Q227" s="383">
        <v>5</v>
      </c>
      <c r="R227" s="383">
        <v>58</v>
      </c>
      <c r="S227" s="383">
        <v>11</v>
      </c>
      <c r="T227" s="383">
        <v>127</v>
      </c>
      <c r="U227" s="383">
        <v>88</v>
      </c>
      <c r="V227" s="383">
        <v>239</v>
      </c>
      <c r="W227" s="383">
        <v>193</v>
      </c>
      <c r="X227" s="383">
        <v>84</v>
      </c>
      <c r="Y227" s="383">
        <v>26</v>
      </c>
      <c r="Z227" s="383">
        <v>8</v>
      </c>
      <c r="AA227" s="383">
        <v>3</v>
      </c>
      <c r="AB227" s="383">
        <v>54</v>
      </c>
      <c r="AC227" s="383">
        <v>21</v>
      </c>
      <c r="AD227" s="383">
        <v>2</v>
      </c>
      <c r="AE227" s="383">
        <v>0</v>
      </c>
    </row>
    <row r="228" spans="1:31" s="369" customFormat="1" ht="32.25" customHeight="1" x14ac:dyDescent="0.25">
      <c r="A228" s="378" t="s">
        <v>34</v>
      </c>
      <c r="B228" s="378" t="s">
        <v>375</v>
      </c>
      <c r="C228" s="378" t="s">
        <v>441</v>
      </c>
      <c r="D228" s="381">
        <v>16</v>
      </c>
      <c r="E228" s="381">
        <v>25</v>
      </c>
      <c r="F228" s="381">
        <v>95</v>
      </c>
      <c r="G228" s="381">
        <v>239</v>
      </c>
      <c r="H228" s="381">
        <v>31</v>
      </c>
      <c r="I228" s="381">
        <v>58</v>
      </c>
      <c r="J228" s="381">
        <v>80</v>
      </c>
      <c r="K228" s="381">
        <v>158</v>
      </c>
      <c r="L228" s="381">
        <v>7</v>
      </c>
      <c r="M228" s="381">
        <v>23</v>
      </c>
      <c r="N228" s="381">
        <v>6</v>
      </c>
      <c r="O228" s="381">
        <v>23</v>
      </c>
      <c r="P228" s="381">
        <v>12</v>
      </c>
      <c r="Q228" s="381">
        <v>48</v>
      </c>
      <c r="R228" s="381">
        <v>9</v>
      </c>
      <c r="S228" s="381">
        <v>11</v>
      </c>
      <c r="T228" s="381">
        <v>8</v>
      </c>
      <c r="U228" s="381">
        <v>31</v>
      </c>
      <c r="V228" s="381">
        <v>27</v>
      </c>
      <c r="W228" s="381">
        <v>59</v>
      </c>
      <c r="X228" s="381">
        <v>5</v>
      </c>
      <c r="Y228" s="381">
        <v>15</v>
      </c>
      <c r="Z228" s="381">
        <v>4</v>
      </c>
      <c r="AA228" s="381">
        <v>2</v>
      </c>
      <c r="AB228" s="381">
        <v>17</v>
      </c>
      <c r="AC228" s="381">
        <v>25</v>
      </c>
      <c r="AD228" s="381">
        <v>2</v>
      </c>
      <c r="AE228" s="381">
        <v>2</v>
      </c>
    </row>
    <row r="229" spans="1:31" s="369" customFormat="1" ht="32.25" customHeight="1" x14ac:dyDescent="0.25">
      <c r="A229" s="378" t="s">
        <v>34</v>
      </c>
      <c r="B229" s="378" t="s">
        <v>375</v>
      </c>
      <c r="C229" s="378" t="s">
        <v>375</v>
      </c>
      <c r="D229" s="381">
        <v>22</v>
      </c>
      <c r="E229" s="381">
        <v>1</v>
      </c>
      <c r="F229" s="381">
        <v>87</v>
      </c>
      <c r="G229" s="381">
        <v>128</v>
      </c>
      <c r="H229" s="381">
        <v>68</v>
      </c>
      <c r="I229" s="381">
        <v>82</v>
      </c>
      <c r="J229" s="381">
        <v>156</v>
      </c>
      <c r="K229" s="381">
        <v>113</v>
      </c>
      <c r="L229" s="381">
        <v>4</v>
      </c>
      <c r="M229" s="381">
        <v>6</v>
      </c>
      <c r="N229" s="381">
        <v>7</v>
      </c>
      <c r="O229" s="381">
        <v>13</v>
      </c>
      <c r="P229" s="381">
        <v>9</v>
      </c>
      <c r="Q229" s="381">
        <v>10</v>
      </c>
      <c r="R229" s="381">
        <v>8</v>
      </c>
      <c r="S229" s="381">
        <v>6</v>
      </c>
      <c r="T229" s="381">
        <v>16</v>
      </c>
      <c r="U229" s="381">
        <v>18</v>
      </c>
      <c r="V229" s="381">
        <v>31</v>
      </c>
      <c r="W229" s="381">
        <v>41</v>
      </c>
      <c r="X229" s="381">
        <v>15</v>
      </c>
      <c r="Y229" s="381">
        <v>20</v>
      </c>
      <c r="Z229" s="381">
        <v>1</v>
      </c>
      <c r="AA229" s="381">
        <v>7</v>
      </c>
      <c r="AB229" s="381">
        <v>25</v>
      </c>
      <c r="AC229" s="381">
        <v>21</v>
      </c>
      <c r="AD229" s="381">
        <v>5</v>
      </c>
      <c r="AE229" s="381">
        <v>1</v>
      </c>
    </row>
    <row r="230" spans="1:31" s="369" customFormat="1" ht="32.25" customHeight="1" x14ac:dyDescent="0.25">
      <c r="A230" s="378" t="s">
        <v>34</v>
      </c>
      <c r="B230" s="378" t="s">
        <v>375</v>
      </c>
      <c r="C230" s="378" t="s">
        <v>442</v>
      </c>
      <c r="D230" s="381">
        <v>29</v>
      </c>
      <c r="E230" s="381">
        <v>21</v>
      </c>
      <c r="F230" s="381">
        <v>118</v>
      </c>
      <c r="G230" s="381">
        <v>188</v>
      </c>
      <c r="H230" s="381">
        <v>42</v>
      </c>
      <c r="I230" s="381">
        <v>75</v>
      </c>
      <c r="J230" s="381">
        <v>254</v>
      </c>
      <c r="K230" s="381">
        <v>213</v>
      </c>
      <c r="L230" s="381">
        <v>10</v>
      </c>
      <c r="M230" s="381">
        <v>12</v>
      </c>
      <c r="N230" s="381">
        <v>1</v>
      </c>
      <c r="O230" s="381">
        <v>4</v>
      </c>
      <c r="P230" s="381">
        <v>14</v>
      </c>
      <c r="Q230" s="381">
        <v>19</v>
      </c>
      <c r="R230" s="381">
        <v>12</v>
      </c>
      <c r="S230" s="381">
        <v>11</v>
      </c>
      <c r="T230" s="381">
        <v>14</v>
      </c>
      <c r="U230" s="381">
        <v>10</v>
      </c>
      <c r="V230" s="381">
        <v>18</v>
      </c>
      <c r="W230" s="381">
        <v>18</v>
      </c>
      <c r="X230" s="381">
        <v>10</v>
      </c>
      <c r="Y230" s="381">
        <v>8</v>
      </c>
      <c r="Z230" s="381">
        <v>6</v>
      </c>
      <c r="AA230" s="381">
        <v>3</v>
      </c>
      <c r="AB230" s="381">
        <v>36</v>
      </c>
      <c r="AC230" s="381">
        <v>33</v>
      </c>
      <c r="AD230" s="381">
        <v>7</v>
      </c>
      <c r="AE230" s="381">
        <v>3</v>
      </c>
    </row>
    <row r="231" spans="1:31" s="369" customFormat="1" ht="32.25" customHeight="1" x14ac:dyDescent="0.25">
      <c r="A231" s="378" t="s">
        <v>34</v>
      </c>
      <c r="B231" s="378" t="s">
        <v>333</v>
      </c>
      <c r="C231" s="378" t="s">
        <v>444</v>
      </c>
      <c r="D231" s="381">
        <v>60</v>
      </c>
      <c r="E231" s="381">
        <v>35</v>
      </c>
      <c r="F231" s="381">
        <v>242</v>
      </c>
      <c r="G231" s="381">
        <v>149</v>
      </c>
      <c r="H231" s="381">
        <v>68</v>
      </c>
      <c r="I231" s="381">
        <v>89</v>
      </c>
      <c r="J231" s="381">
        <v>354</v>
      </c>
      <c r="K231" s="381">
        <v>265</v>
      </c>
      <c r="L231" s="381">
        <v>30</v>
      </c>
      <c r="M231" s="381">
        <v>24</v>
      </c>
      <c r="N231" s="381">
        <v>2</v>
      </c>
      <c r="O231" s="381">
        <v>5</v>
      </c>
      <c r="P231" s="381">
        <v>8</v>
      </c>
      <c r="Q231" s="381">
        <v>22</v>
      </c>
      <c r="R231" s="381">
        <v>9</v>
      </c>
      <c r="S231" s="381">
        <v>6</v>
      </c>
      <c r="T231" s="381">
        <v>37</v>
      </c>
      <c r="U231" s="381">
        <v>29</v>
      </c>
      <c r="V231" s="381">
        <v>82</v>
      </c>
      <c r="W231" s="381">
        <v>82</v>
      </c>
      <c r="X231" s="381">
        <v>29</v>
      </c>
      <c r="Y231" s="381">
        <v>34</v>
      </c>
      <c r="Z231" s="381">
        <v>5</v>
      </c>
      <c r="AA231" s="381">
        <v>3</v>
      </c>
      <c r="AB231" s="381">
        <v>34</v>
      </c>
      <c r="AC231" s="381">
        <v>21</v>
      </c>
      <c r="AD231" s="381">
        <v>2</v>
      </c>
      <c r="AE231" s="381">
        <v>2</v>
      </c>
    </row>
    <row r="232" spans="1:31" s="369" customFormat="1" ht="32.25" customHeight="1" x14ac:dyDescent="0.25">
      <c r="A232" s="378" t="s">
        <v>34</v>
      </c>
      <c r="B232" s="378" t="s">
        <v>333</v>
      </c>
      <c r="C232" s="378" t="s">
        <v>445</v>
      </c>
      <c r="D232" s="381">
        <v>10</v>
      </c>
      <c r="E232" s="381">
        <v>43</v>
      </c>
      <c r="F232" s="381">
        <v>98</v>
      </c>
      <c r="G232" s="381">
        <v>331</v>
      </c>
      <c r="H232" s="381">
        <v>43</v>
      </c>
      <c r="I232" s="381">
        <v>79</v>
      </c>
      <c r="J232" s="381">
        <v>119</v>
      </c>
      <c r="K232" s="381">
        <v>275</v>
      </c>
      <c r="L232" s="381">
        <v>9</v>
      </c>
      <c r="M232" s="381">
        <v>43</v>
      </c>
      <c r="N232" s="381">
        <v>6</v>
      </c>
      <c r="O232" s="381">
        <v>14</v>
      </c>
      <c r="P232" s="381">
        <v>3</v>
      </c>
      <c r="Q232" s="381">
        <v>24</v>
      </c>
      <c r="R232" s="381">
        <v>5</v>
      </c>
      <c r="S232" s="381">
        <v>8</v>
      </c>
      <c r="T232" s="381">
        <v>10</v>
      </c>
      <c r="U232" s="381">
        <v>25</v>
      </c>
      <c r="V232" s="381">
        <v>19</v>
      </c>
      <c r="W232" s="381">
        <v>66</v>
      </c>
      <c r="X232" s="381">
        <v>2</v>
      </c>
      <c r="Y232" s="381">
        <v>26</v>
      </c>
      <c r="Z232" s="381">
        <v>0</v>
      </c>
      <c r="AA232" s="381">
        <v>0</v>
      </c>
      <c r="AB232" s="381">
        <v>7</v>
      </c>
      <c r="AC232" s="381">
        <v>32</v>
      </c>
      <c r="AD232" s="381">
        <v>0</v>
      </c>
      <c r="AE232" s="381">
        <v>2</v>
      </c>
    </row>
    <row r="233" spans="1:31" s="369" customFormat="1" ht="32.25" customHeight="1" x14ac:dyDescent="0.25">
      <c r="A233" s="378" t="s">
        <v>34</v>
      </c>
      <c r="B233" s="378" t="s">
        <v>333</v>
      </c>
      <c r="C233" s="378" t="s">
        <v>446</v>
      </c>
      <c r="D233" s="381">
        <v>65</v>
      </c>
      <c r="E233" s="381">
        <v>166</v>
      </c>
      <c r="F233" s="381">
        <v>148</v>
      </c>
      <c r="G233" s="381">
        <v>436</v>
      </c>
      <c r="H233" s="381">
        <v>53</v>
      </c>
      <c r="I233" s="381">
        <v>155</v>
      </c>
      <c r="J233" s="381">
        <v>108</v>
      </c>
      <c r="K233" s="381">
        <v>234</v>
      </c>
      <c r="L233" s="381">
        <v>9</v>
      </c>
      <c r="M233" s="381">
        <v>37</v>
      </c>
      <c r="N233" s="381">
        <v>1</v>
      </c>
      <c r="O233" s="381">
        <v>1</v>
      </c>
      <c r="P233" s="381">
        <v>25</v>
      </c>
      <c r="Q233" s="381">
        <v>56</v>
      </c>
      <c r="R233" s="381">
        <v>6</v>
      </c>
      <c r="S233" s="381">
        <v>11</v>
      </c>
      <c r="T233" s="381">
        <v>14</v>
      </c>
      <c r="U233" s="381">
        <v>66</v>
      </c>
      <c r="V233" s="381">
        <v>46</v>
      </c>
      <c r="W233" s="381">
        <v>142</v>
      </c>
      <c r="X233" s="381">
        <v>20</v>
      </c>
      <c r="Y233" s="381">
        <v>47</v>
      </c>
      <c r="Z233" s="381">
        <v>6</v>
      </c>
      <c r="AA233" s="381">
        <v>4</v>
      </c>
      <c r="AB233" s="381">
        <v>15</v>
      </c>
      <c r="AC233" s="381">
        <v>20</v>
      </c>
      <c r="AD233" s="381">
        <v>1</v>
      </c>
      <c r="AE233" s="381">
        <v>3</v>
      </c>
    </row>
    <row r="234" spans="1:31" s="369" customFormat="1" ht="32.25" customHeight="1" x14ac:dyDescent="0.25">
      <c r="A234" s="378" t="s">
        <v>34</v>
      </c>
      <c r="B234" s="378" t="s">
        <v>333</v>
      </c>
      <c r="C234" s="378" t="s">
        <v>447</v>
      </c>
      <c r="D234" s="381">
        <v>56</v>
      </c>
      <c r="E234" s="381">
        <v>93</v>
      </c>
      <c r="F234" s="381">
        <v>185</v>
      </c>
      <c r="G234" s="381">
        <v>322</v>
      </c>
      <c r="H234" s="381">
        <v>48</v>
      </c>
      <c r="I234" s="381">
        <v>71</v>
      </c>
      <c r="J234" s="381">
        <v>243</v>
      </c>
      <c r="K234" s="381">
        <v>245</v>
      </c>
      <c r="L234" s="381">
        <v>11</v>
      </c>
      <c r="M234" s="381">
        <v>13</v>
      </c>
      <c r="N234" s="381">
        <v>13</v>
      </c>
      <c r="O234" s="381">
        <v>23</v>
      </c>
      <c r="P234" s="381">
        <v>14</v>
      </c>
      <c r="Q234" s="381">
        <v>18</v>
      </c>
      <c r="R234" s="381">
        <v>9</v>
      </c>
      <c r="S234" s="381">
        <v>5</v>
      </c>
      <c r="T234" s="381">
        <v>27</v>
      </c>
      <c r="U234" s="381">
        <v>37</v>
      </c>
      <c r="V234" s="381">
        <v>32</v>
      </c>
      <c r="W234" s="381">
        <v>39</v>
      </c>
      <c r="X234" s="381">
        <v>25</v>
      </c>
      <c r="Y234" s="381">
        <v>40</v>
      </c>
      <c r="Z234" s="381">
        <v>0</v>
      </c>
      <c r="AA234" s="381">
        <v>4</v>
      </c>
      <c r="AB234" s="381">
        <v>51</v>
      </c>
      <c r="AC234" s="381">
        <v>26</v>
      </c>
      <c r="AD234" s="381">
        <v>1</v>
      </c>
      <c r="AE234" s="381">
        <v>3</v>
      </c>
    </row>
    <row r="235" spans="1:31" s="369" customFormat="1" ht="32.25" customHeight="1" x14ac:dyDescent="0.25">
      <c r="A235" s="378" t="s">
        <v>34</v>
      </c>
      <c r="B235" s="378" t="s">
        <v>459</v>
      </c>
      <c r="C235" s="378" t="s">
        <v>449</v>
      </c>
      <c r="D235" s="381">
        <v>69</v>
      </c>
      <c r="E235" s="381">
        <v>59</v>
      </c>
      <c r="F235" s="381">
        <v>408</v>
      </c>
      <c r="G235" s="381">
        <v>319</v>
      </c>
      <c r="H235" s="381">
        <v>75</v>
      </c>
      <c r="I235" s="381">
        <v>42</v>
      </c>
      <c r="J235" s="381">
        <v>166</v>
      </c>
      <c r="K235" s="381">
        <v>97</v>
      </c>
      <c r="L235" s="381">
        <v>37</v>
      </c>
      <c r="M235" s="381">
        <v>29</v>
      </c>
      <c r="N235" s="381">
        <v>15</v>
      </c>
      <c r="O235" s="381">
        <v>10</v>
      </c>
      <c r="P235" s="381">
        <v>64</v>
      </c>
      <c r="Q235" s="381">
        <v>65</v>
      </c>
      <c r="R235" s="381">
        <v>51</v>
      </c>
      <c r="S235" s="381">
        <v>32</v>
      </c>
      <c r="T235" s="381">
        <v>37</v>
      </c>
      <c r="U235" s="381">
        <v>65</v>
      </c>
      <c r="V235" s="381">
        <v>94</v>
      </c>
      <c r="W235" s="381">
        <v>145</v>
      </c>
      <c r="X235" s="381">
        <v>30</v>
      </c>
      <c r="Y235" s="381">
        <v>38</v>
      </c>
      <c r="Z235" s="381">
        <v>2</v>
      </c>
      <c r="AA235" s="381">
        <v>1</v>
      </c>
      <c r="AB235" s="381">
        <v>33</v>
      </c>
      <c r="AC235" s="381">
        <v>39</v>
      </c>
      <c r="AD235" s="381">
        <v>2</v>
      </c>
      <c r="AE235" s="381">
        <v>3</v>
      </c>
    </row>
    <row r="236" spans="1:31" s="369" customFormat="1" ht="32.25" customHeight="1" x14ac:dyDescent="0.25">
      <c r="A236" s="378" t="s">
        <v>34</v>
      </c>
      <c r="B236" s="378" t="s">
        <v>459</v>
      </c>
      <c r="C236" s="378" t="s">
        <v>450</v>
      </c>
      <c r="D236" s="381">
        <v>68</v>
      </c>
      <c r="E236" s="381">
        <v>81</v>
      </c>
      <c r="F236" s="381">
        <v>331</v>
      </c>
      <c r="G236" s="381">
        <v>292</v>
      </c>
      <c r="H236" s="381">
        <v>74</v>
      </c>
      <c r="I236" s="381">
        <v>27</v>
      </c>
      <c r="J236" s="381">
        <v>111</v>
      </c>
      <c r="K236" s="381">
        <v>75</v>
      </c>
      <c r="L236" s="381">
        <v>14</v>
      </c>
      <c r="M236" s="381">
        <v>6</v>
      </c>
      <c r="N236" s="381">
        <v>16</v>
      </c>
      <c r="O236" s="381">
        <v>22</v>
      </c>
      <c r="P236" s="381">
        <v>38</v>
      </c>
      <c r="Q236" s="381">
        <v>29</v>
      </c>
      <c r="R236" s="381">
        <v>15</v>
      </c>
      <c r="S236" s="381">
        <v>9</v>
      </c>
      <c r="T236" s="381">
        <v>24</v>
      </c>
      <c r="U236" s="381">
        <v>36</v>
      </c>
      <c r="V236" s="381">
        <v>83</v>
      </c>
      <c r="W236" s="381">
        <v>87</v>
      </c>
      <c r="X236" s="381">
        <v>19</v>
      </c>
      <c r="Y236" s="381">
        <v>27</v>
      </c>
      <c r="Z236" s="381">
        <v>2</v>
      </c>
      <c r="AA236" s="381">
        <v>6</v>
      </c>
      <c r="AB236" s="381">
        <v>36</v>
      </c>
      <c r="AC236" s="381">
        <v>33</v>
      </c>
      <c r="AD236" s="381">
        <v>3</v>
      </c>
      <c r="AE236" s="381">
        <v>4</v>
      </c>
    </row>
    <row r="237" spans="1:31" s="369" customFormat="1" ht="32.25" customHeight="1" x14ac:dyDescent="0.25">
      <c r="A237" s="378" t="s">
        <v>34</v>
      </c>
      <c r="B237" s="378" t="s">
        <v>459</v>
      </c>
      <c r="C237" s="378" t="s">
        <v>451</v>
      </c>
      <c r="D237" s="381">
        <v>52</v>
      </c>
      <c r="E237" s="381">
        <v>30</v>
      </c>
      <c r="F237" s="381">
        <v>148</v>
      </c>
      <c r="G237" s="381">
        <v>116</v>
      </c>
      <c r="H237" s="381">
        <v>13</v>
      </c>
      <c r="I237" s="381">
        <v>15</v>
      </c>
      <c r="J237" s="381">
        <v>0</v>
      </c>
      <c r="K237" s="381">
        <v>0</v>
      </c>
      <c r="L237" s="381">
        <v>9</v>
      </c>
      <c r="M237" s="381">
        <v>5</v>
      </c>
      <c r="N237" s="381">
        <v>4</v>
      </c>
      <c r="O237" s="381">
        <v>6</v>
      </c>
      <c r="P237" s="381">
        <v>3</v>
      </c>
      <c r="Q237" s="381">
        <v>4</v>
      </c>
      <c r="R237" s="381">
        <v>0</v>
      </c>
      <c r="S237" s="381">
        <v>0</v>
      </c>
      <c r="T237" s="381">
        <v>0</v>
      </c>
      <c r="U237" s="381">
        <v>0</v>
      </c>
      <c r="V237" s="381">
        <v>0</v>
      </c>
      <c r="W237" s="381">
        <v>0</v>
      </c>
      <c r="X237" s="381">
        <v>0</v>
      </c>
      <c r="Y237" s="381">
        <v>0</v>
      </c>
      <c r="Z237" s="381">
        <v>2</v>
      </c>
      <c r="AA237" s="381">
        <v>2</v>
      </c>
      <c r="AB237" s="381">
        <v>2</v>
      </c>
      <c r="AC237" s="381">
        <v>2</v>
      </c>
      <c r="AD237" s="381">
        <v>0</v>
      </c>
      <c r="AE237" s="381">
        <v>0</v>
      </c>
    </row>
    <row r="238" spans="1:31" s="369" customFormat="1" ht="32.25" customHeight="1" x14ac:dyDescent="0.25">
      <c r="A238" s="378" t="s">
        <v>34</v>
      </c>
      <c r="B238" s="378" t="s">
        <v>77</v>
      </c>
      <c r="C238" s="378" t="s">
        <v>79</v>
      </c>
      <c r="D238" s="369">
        <v>4</v>
      </c>
      <c r="E238" s="369">
        <v>8</v>
      </c>
      <c r="F238" s="369">
        <v>176</v>
      </c>
      <c r="G238" s="369">
        <v>166</v>
      </c>
      <c r="H238" s="369">
        <v>46</v>
      </c>
      <c r="I238" s="369">
        <v>46</v>
      </c>
      <c r="J238" s="369">
        <v>345</v>
      </c>
      <c r="K238" s="369">
        <v>208</v>
      </c>
      <c r="L238" s="369">
        <v>24</v>
      </c>
      <c r="M238" s="369">
        <v>23</v>
      </c>
      <c r="N238" s="369">
        <v>3</v>
      </c>
      <c r="O238" s="369">
        <v>4</v>
      </c>
      <c r="P238" s="369">
        <v>19</v>
      </c>
      <c r="Q238" s="369">
        <v>27</v>
      </c>
      <c r="R238" s="369">
        <v>30</v>
      </c>
      <c r="S238" s="369">
        <v>24</v>
      </c>
      <c r="T238" s="369">
        <v>4</v>
      </c>
      <c r="U238" s="369">
        <v>7</v>
      </c>
      <c r="V238" s="369">
        <v>31</v>
      </c>
      <c r="W238" s="369">
        <v>21</v>
      </c>
      <c r="X238" s="369">
        <v>6</v>
      </c>
      <c r="Y238" s="369">
        <v>3</v>
      </c>
      <c r="Z238" s="369">
        <v>1</v>
      </c>
      <c r="AA238" s="369">
        <v>1</v>
      </c>
      <c r="AB238" s="369">
        <v>12</v>
      </c>
      <c r="AC238" s="369">
        <v>6</v>
      </c>
      <c r="AD238" s="369">
        <v>0</v>
      </c>
      <c r="AE238" s="369">
        <v>1</v>
      </c>
    </row>
    <row r="239" spans="1:31" s="369" customFormat="1" ht="32.25" customHeight="1" x14ac:dyDescent="0.25">
      <c r="A239" s="378" t="s">
        <v>34</v>
      </c>
      <c r="B239" s="378" t="s">
        <v>77</v>
      </c>
      <c r="C239" s="378" t="s">
        <v>396</v>
      </c>
      <c r="D239" s="381">
        <v>52</v>
      </c>
      <c r="E239" s="381">
        <v>61</v>
      </c>
      <c r="F239" s="381">
        <v>219</v>
      </c>
      <c r="G239" s="381">
        <v>230</v>
      </c>
      <c r="H239" s="381">
        <v>58</v>
      </c>
      <c r="I239" s="381">
        <v>54</v>
      </c>
      <c r="J239" s="381">
        <v>204</v>
      </c>
      <c r="K239" s="381">
        <v>148</v>
      </c>
      <c r="L239" s="381">
        <v>35</v>
      </c>
      <c r="M239" s="381">
        <v>24</v>
      </c>
      <c r="N239" s="381">
        <v>20</v>
      </c>
      <c r="O239" s="381">
        <v>21</v>
      </c>
      <c r="P239" s="381">
        <v>10</v>
      </c>
      <c r="Q239" s="381">
        <v>17</v>
      </c>
      <c r="R239" s="381">
        <v>7</v>
      </c>
      <c r="S239" s="381">
        <v>8</v>
      </c>
      <c r="T239" s="381">
        <v>8</v>
      </c>
      <c r="U239" s="381">
        <v>25</v>
      </c>
      <c r="V239" s="381">
        <v>27</v>
      </c>
      <c r="W239" s="381">
        <v>53</v>
      </c>
      <c r="X239" s="381">
        <v>9</v>
      </c>
      <c r="Y239" s="381">
        <v>13</v>
      </c>
      <c r="Z239" s="381">
        <v>2</v>
      </c>
      <c r="AA239" s="381">
        <v>1</v>
      </c>
      <c r="AB239" s="381">
        <v>10</v>
      </c>
      <c r="AC239" s="381">
        <v>8</v>
      </c>
      <c r="AD239" s="381">
        <v>0</v>
      </c>
      <c r="AE239" s="381">
        <v>1</v>
      </c>
    </row>
    <row r="240" spans="1:31" s="369" customFormat="1" ht="32.25" customHeight="1" x14ac:dyDescent="0.25">
      <c r="A240" s="378" t="s">
        <v>34</v>
      </c>
      <c r="B240" s="378" t="s">
        <v>366</v>
      </c>
      <c r="C240" s="378" t="s">
        <v>452</v>
      </c>
      <c r="D240" s="381">
        <v>25</v>
      </c>
      <c r="E240" s="381">
        <v>306</v>
      </c>
      <c r="F240" s="381">
        <v>40</v>
      </c>
      <c r="G240" s="381">
        <v>635</v>
      </c>
      <c r="H240" s="381">
        <v>14</v>
      </c>
      <c r="I240" s="381">
        <v>53</v>
      </c>
      <c r="J240" s="381">
        <v>57</v>
      </c>
      <c r="K240" s="381">
        <v>231</v>
      </c>
      <c r="L240" s="381">
        <v>12</v>
      </c>
      <c r="M240" s="381">
        <v>124</v>
      </c>
      <c r="N240" s="381">
        <v>1</v>
      </c>
      <c r="O240" s="381">
        <v>37</v>
      </c>
      <c r="P240" s="381">
        <v>5</v>
      </c>
      <c r="Q240" s="381">
        <v>36</v>
      </c>
      <c r="R240" s="381">
        <v>0</v>
      </c>
      <c r="S240" s="381">
        <v>6</v>
      </c>
      <c r="T240" s="381">
        <v>28</v>
      </c>
      <c r="U240" s="381">
        <v>161</v>
      </c>
      <c r="V240" s="381">
        <v>73</v>
      </c>
      <c r="W240" s="381">
        <v>292</v>
      </c>
      <c r="X240" s="381">
        <v>42</v>
      </c>
      <c r="Y240" s="381">
        <v>164</v>
      </c>
      <c r="Z240" s="381">
        <v>0</v>
      </c>
      <c r="AA240" s="381">
        <v>2</v>
      </c>
      <c r="AB240" s="381">
        <v>11</v>
      </c>
      <c r="AC240" s="381">
        <v>47</v>
      </c>
      <c r="AD240" s="381">
        <v>4</v>
      </c>
      <c r="AE240" s="381">
        <v>11</v>
      </c>
    </row>
    <row r="241" spans="1:31" s="369" customFormat="1" ht="32.25" customHeight="1" x14ac:dyDescent="0.25">
      <c r="A241" s="378" t="s">
        <v>34</v>
      </c>
      <c r="B241" s="378" t="s">
        <v>366</v>
      </c>
      <c r="C241" s="378" t="s">
        <v>453</v>
      </c>
      <c r="D241" s="381">
        <v>19</v>
      </c>
      <c r="E241" s="381">
        <v>24</v>
      </c>
      <c r="F241" s="381">
        <v>145</v>
      </c>
      <c r="G241" s="381">
        <v>379</v>
      </c>
      <c r="H241" s="381">
        <v>55</v>
      </c>
      <c r="I241" s="381">
        <v>134</v>
      </c>
      <c r="J241" s="381">
        <v>182</v>
      </c>
      <c r="K241" s="381">
        <v>492</v>
      </c>
      <c r="L241" s="381">
        <v>5</v>
      </c>
      <c r="M241" s="381">
        <v>25</v>
      </c>
      <c r="N241" s="381">
        <v>8</v>
      </c>
      <c r="O241" s="381">
        <v>43</v>
      </c>
      <c r="P241" s="381">
        <v>15</v>
      </c>
      <c r="Q241" s="381">
        <v>57</v>
      </c>
      <c r="R241" s="381">
        <v>10</v>
      </c>
      <c r="S241" s="381">
        <v>48</v>
      </c>
      <c r="T241" s="381">
        <v>33</v>
      </c>
      <c r="U241" s="381">
        <v>119</v>
      </c>
      <c r="V241" s="381">
        <v>183</v>
      </c>
      <c r="W241" s="381">
        <v>245</v>
      </c>
      <c r="X241" s="381">
        <v>84</v>
      </c>
      <c r="Y241" s="381">
        <v>81</v>
      </c>
      <c r="Z241" s="381">
        <v>4</v>
      </c>
      <c r="AA241" s="381">
        <v>11</v>
      </c>
      <c r="AB241" s="381">
        <v>40</v>
      </c>
      <c r="AC241" s="381">
        <v>52</v>
      </c>
      <c r="AD241" s="381">
        <v>4</v>
      </c>
      <c r="AE241" s="381">
        <v>3</v>
      </c>
    </row>
    <row r="242" spans="1:31" s="369" customFormat="1" ht="32.25" customHeight="1" x14ac:dyDescent="0.25">
      <c r="A242" s="378" t="s">
        <v>34</v>
      </c>
      <c r="B242" s="378" t="s">
        <v>366</v>
      </c>
      <c r="C242" s="378" t="s">
        <v>300</v>
      </c>
      <c r="D242" s="381">
        <v>71</v>
      </c>
      <c r="E242" s="381">
        <v>220</v>
      </c>
      <c r="F242" s="381">
        <v>157</v>
      </c>
      <c r="G242" s="381">
        <v>531</v>
      </c>
      <c r="H242" s="381">
        <v>38</v>
      </c>
      <c r="I242" s="381">
        <v>97</v>
      </c>
      <c r="J242" s="381">
        <v>113</v>
      </c>
      <c r="K242" s="381">
        <v>221</v>
      </c>
      <c r="L242" s="381">
        <v>33</v>
      </c>
      <c r="M242" s="381">
        <v>113</v>
      </c>
      <c r="N242" s="381">
        <v>10</v>
      </c>
      <c r="O242" s="381">
        <v>58</v>
      </c>
      <c r="P242" s="381">
        <v>15</v>
      </c>
      <c r="Q242" s="381">
        <v>72</v>
      </c>
      <c r="R242" s="381">
        <v>2</v>
      </c>
      <c r="S242" s="381">
        <v>6</v>
      </c>
      <c r="T242" s="381">
        <v>12</v>
      </c>
      <c r="U242" s="381">
        <v>68</v>
      </c>
      <c r="V242" s="381">
        <v>42</v>
      </c>
      <c r="W242" s="381">
        <v>235</v>
      </c>
      <c r="X242" s="381">
        <v>5</v>
      </c>
      <c r="Y242" s="381">
        <v>52</v>
      </c>
      <c r="Z242" s="381">
        <v>1</v>
      </c>
      <c r="AA242" s="381">
        <v>5</v>
      </c>
      <c r="AB242" s="381">
        <v>38</v>
      </c>
      <c r="AC242" s="381">
        <v>42</v>
      </c>
      <c r="AD242" s="381">
        <v>3</v>
      </c>
      <c r="AE242" s="381">
        <v>3</v>
      </c>
    </row>
    <row r="243" spans="1:31" s="369" customFormat="1" ht="32.25" customHeight="1" x14ac:dyDescent="0.25">
      <c r="A243" s="378" t="s">
        <v>34</v>
      </c>
      <c r="B243" s="378" t="s">
        <v>172</v>
      </c>
      <c r="C243" s="378" t="s">
        <v>455</v>
      </c>
      <c r="D243" s="381">
        <v>71</v>
      </c>
      <c r="E243" s="381">
        <v>51</v>
      </c>
      <c r="F243" s="381">
        <v>315</v>
      </c>
      <c r="G243" s="381">
        <v>184</v>
      </c>
      <c r="H243" s="381">
        <v>157</v>
      </c>
      <c r="I243" s="381">
        <v>105</v>
      </c>
      <c r="J243" s="381">
        <v>228</v>
      </c>
      <c r="K243" s="381">
        <v>119</v>
      </c>
      <c r="L243" s="381">
        <v>19</v>
      </c>
      <c r="M243" s="381">
        <v>7</v>
      </c>
      <c r="N243" s="381">
        <v>2</v>
      </c>
      <c r="O243" s="381">
        <v>3</v>
      </c>
      <c r="P243" s="381">
        <v>18</v>
      </c>
      <c r="Q243" s="381">
        <v>25</v>
      </c>
      <c r="R243" s="381">
        <v>5</v>
      </c>
      <c r="S243" s="381">
        <v>2</v>
      </c>
      <c r="T243" s="381">
        <v>26</v>
      </c>
      <c r="U243" s="381">
        <v>17</v>
      </c>
      <c r="V243" s="381">
        <v>65</v>
      </c>
      <c r="W243" s="381">
        <v>48</v>
      </c>
      <c r="X243" s="381">
        <v>17</v>
      </c>
      <c r="Y243" s="381">
        <v>14</v>
      </c>
      <c r="Z243" s="381">
        <v>2</v>
      </c>
      <c r="AA243" s="381">
        <v>5</v>
      </c>
      <c r="AB243" s="381">
        <v>14</v>
      </c>
      <c r="AC243" s="381">
        <v>10</v>
      </c>
      <c r="AD243" s="381">
        <v>4</v>
      </c>
      <c r="AE243" s="381">
        <v>0</v>
      </c>
    </row>
    <row r="244" spans="1:31" s="369" customFormat="1" ht="32.25" customHeight="1" x14ac:dyDescent="0.25">
      <c r="A244" s="378" t="s">
        <v>34</v>
      </c>
      <c r="B244" s="378" t="s">
        <v>172</v>
      </c>
      <c r="C244" s="378" t="s">
        <v>456</v>
      </c>
      <c r="D244" s="381">
        <v>57</v>
      </c>
      <c r="E244" s="381">
        <v>11</v>
      </c>
      <c r="F244" s="381">
        <v>438</v>
      </c>
      <c r="G244" s="381">
        <v>102</v>
      </c>
      <c r="H244" s="381">
        <v>159</v>
      </c>
      <c r="I244" s="381">
        <v>34</v>
      </c>
      <c r="J244" s="381">
        <v>472</v>
      </c>
      <c r="K244" s="381">
        <v>72</v>
      </c>
      <c r="L244" s="381">
        <v>45</v>
      </c>
      <c r="M244" s="381">
        <v>13</v>
      </c>
      <c r="N244" s="381">
        <v>0</v>
      </c>
      <c r="O244" s="381">
        <v>0</v>
      </c>
      <c r="P244" s="381">
        <v>14</v>
      </c>
      <c r="Q244" s="381">
        <v>3</v>
      </c>
      <c r="R244" s="381">
        <v>16</v>
      </c>
      <c r="S244" s="381">
        <v>5</v>
      </c>
      <c r="T244" s="381">
        <v>61</v>
      </c>
      <c r="U244" s="381">
        <v>42</v>
      </c>
      <c r="V244" s="381">
        <v>241</v>
      </c>
      <c r="W244" s="381">
        <v>107</v>
      </c>
      <c r="X244" s="381">
        <v>33</v>
      </c>
      <c r="Y244" s="381">
        <v>16</v>
      </c>
      <c r="Z244" s="381">
        <v>7</v>
      </c>
      <c r="AA244" s="381">
        <v>3</v>
      </c>
      <c r="AB244" s="381">
        <v>148</v>
      </c>
      <c r="AC244" s="381">
        <v>35</v>
      </c>
      <c r="AD244" s="381">
        <v>2</v>
      </c>
      <c r="AE244" s="381">
        <v>1</v>
      </c>
    </row>
    <row r="245" spans="1:31" s="369" customFormat="1" ht="32.25" customHeight="1" x14ac:dyDescent="0.25">
      <c r="A245" s="378" t="s">
        <v>34</v>
      </c>
      <c r="B245" s="378" t="s">
        <v>172</v>
      </c>
      <c r="C245" s="378" t="s">
        <v>457</v>
      </c>
      <c r="D245" s="381">
        <v>40</v>
      </c>
      <c r="E245" s="381">
        <v>26</v>
      </c>
      <c r="F245" s="381">
        <v>294</v>
      </c>
      <c r="G245" s="381">
        <v>237</v>
      </c>
      <c r="H245" s="381">
        <v>149</v>
      </c>
      <c r="I245" s="381">
        <v>144</v>
      </c>
      <c r="J245" s="381">
        <v>113</v>
      </c>
      <c r="K245" s="381">
        <v>125</v>
      </c>
      <c r="L245" s="381">
        <v>6</v>
      </c>
      <c r="M245" s="381">
        <v>7</v>
      </c>
      <c r="N245" s="381">
        <v>1</v>
      </c>
      <c r="O245" s="381">
        <v>1</v>
      </c>
      <c r="P245" s="381">
        <v>37</v>
      </c>
      <c r="Q245" s="381">
        <v>45</v>
      </c>
      <c r="R245" s="381">
        <v>18</v>
      </c>
      <c r="S245" s="381">
        <v>25</v>
      </c>
      <c r="T245" s="381">
        <v>5</v>
      </c>
      <c r="U245" s="381">
        <v>11</v>
      </c>
      <c r="V245" s="381">
        <v>13</v>
      </c>
      <c r="W245" s="381">
        <v>29</v>
      </c>
      <c r="X245" s="381">
        <v>2</v>
      </c>
      <c r="Y245" s="381">
        <v>2</v>
      </c>
      <c r="Z245" s="381">
        <v>0</v>
      </c>
      <c r="AA245" s="381">
        <v>0</v>
      </c>
      <c r="AB245" s="381">
        <v>13</v>
      </c>
      <c r="AC245" s="381">
        <v>14</v>
      </c>
      <c r="AD245" s="381">
        <v>1</v>
      </c>
      <c r="AE245" s="381">
        <v>1</v>
      </c>
    </row>
    <row r="246" spans="1:31" s="369" customFormat="1" ht="32.25" customHeight="1" x14ac:dyDescent="0.25">
      <c r="A246" s="378" t="s">
        <v>35</v>
      </c>
      <c r="B246" s="378" t="s">
        <v>461</v>
      </c>
      <c r="C246" s="378" t="s">
        <v>462</v>
      </c>
      <c r="D246" s="369">
        <v>42</v>
      </c>
      <c r="E246" s="369">
        <v>88</v>
      </c>
      <c r="F246" s="369">
        <v>187</v>
      </c>
      <c r="G246" s="369">
        <v>328</v>
      </c>
      <c r="H246" s="369">
        <v>60</v>
      </c>
      <c r="I246" s="369">
        <v>108</v>
      </c>
      <c r="J246" s="369">
        <v>79</v>
      </c>
      <c r="K246" s="369">
        <v>215</v>
      </c>
      <c r="L246" s="369">
        <v>4</v>
      </c>
      <c r="M246" s="369">
        <v>15</v>
      </c>
      <c r="N246" s="398">
        <v>2</v>
      </c>
      <c r="O246" s="398">
        <v>2</v>
      </c>
      <c r="P246" s="398">
        <v>8</v>
      </c>
      <c r="Q246" s="398">
        <v>15</v>
      </c>
      <c r="R246" s="398">
        <v>6</v>
      </c>
      <c r="S246" s="398">
        <v>16</v>
      </c>
      <c r="T246" s="369">
        <v>3</v>
      </c>
      <c r="U246" s="369">
        <v>15</v>
      </c>
      <c r="V246" s="369">
        <v>5</v>
      </c>
      <c r="W246" s="369">
        <v>21</v>
      </c>
      <c r="X246" s="369">
        <v>20</v>
      </c>
      <c r="Y246" s="369">
        <v>4</v>
      </c>
      <c r="Z246" s="369">
        <v>2</v>
      </c>
      <c r="AA246" s="369">
        <v>3</v>
      </c>
      <c r="AB246" s="369">
        <v>5</v>
      </c>
      <c r="AC246" s="369">
        <v>10</v>
      </c>
      <c r="AD246" s="369">
        <v>1</v>
      </c>
      <c r="AE246" s="369">
        <v>0</v>
      </c>
    </row>
    <row r="247" spans="1:31" s="369" customFormat="1" ht="32.25" customHeight="1" x14ac:dyDescent="0.25">
      <c r="A247" s="378" t="s">
        <v>35</v>
      </c>
      <c r="B247" s="378" t="s">
        <v>461</v>
      </c>
      <c r="C247" s="378" t="s">
        <v>463</v>
      </c>
      <c r="D247" s="369">
        <v>263</v>
      </c>
      <c r="E247" s="369">
        <v>187</v>
      </c>
      <c r="F247" s="369">
        <v>984</v>
      </c>
      <c r="G247" s="369">
        <v>803</v>
      </c>
      <c r="H247" s="369">
        <v>508</v>
      </c>
      <c r="I247" s="369">
        <v>320</v>
      </c>
      <c r="J247" s="369">
        <v>1486</v>
      </c>
      <c r="K247" s="369">
        <v>1334</v>
      </c>
      <c r="L247" s="369">
        <v>18</v>
      </c>
      <c r="M247" s="369">
        <v>11</v>
      </c>
      <c r="N247" s="398">
        <v>0</v>
      </c>
      <c r="O247" s="398">
        <v>0</v>
      </c>
      <c r="P247" s="398">
        <v>74</v>
      </c>
      <c r="Q247" s="398">
        <v>129</v>
      </c>
      <c r="R247" s="398">
        <v>68</v>
      </c>
      <c r="S247" s="398">
        <v>104</v>
      </c>
      <c r="T247" s="369">
        <v>81</v>
      </c>
      <c r="U247" s="369">
        <v>256</v>
      </c>
      <c r="V247" s="369">
        <v>231</v>
      </c>
      <c r="W247" s="369">
        <v>534</v>
      </c>
      <c r="X247" s="369">
        <v>134</v>
      </c>
      <c r="Y247" s="369">
        <v>433</v>
      </c>
      <c r="Z247" s="369">
        <v>5</v>
      </c>
      <c r="AA247" s="369">
        <v>2</v>
      </c>
      <c r="AB247" s="369">
        <v>32</v>
      </c>
      <c r="AC247" s="369">
        <v>28</v>
      </c>
      <c r="AD247" s="369">
        <v>2</v>
      </c>
      <c r="AE247" s="369">
        <v>0</v>
      </c>
    </row>
    <row r="248" spans="1:31" s="369" customFormat="1" ht="32.25" customHeight="1" x14ac:dyDescent="0.25">
      <c r="A248" s="378" t="s">
        <v>35</v>
      </c>
      <c r="B248" s="378" t="s">
        <v>461</v>
      </c>
      <c r="C248" s="378" t="s">
        <v>464</v>
      </c>
      <c r="D248" s="369">
        <v>203</v>
      </c>
      <c r="E248" s="369">
        <v>205</v>
      </c>
      <c r="F248" s="369">
        <v>752</v>
      </c>
      <c r="G248" s="369">
        <v>756</v>
      </c>
      <c r="H248" s="369">
        <v>271</v>
      </c>
      <c r="I248" s="369">
        <v>193</v>
      </c>
      <c r="J248" s="369">
        <v>516</v>
      </c>
      <c r="K248" s="369">
        <v>580</v>
      </c>
      <c r="L248" s="369">
        <v>9</v>
      </c>
      <c r="M248" s="369">
        <v>7</v>
      </c>
      <c r="N248" s="398">
        <v>1</v>
      </c>
      <c r="O248" s="398">
        <v>4</v>
      </c>
      <c r="P248" s="398">
        <v>49</v>
      </c>
      <c r="Q248" s="398">
        <v>110</v>
      </c>
      <c r="R248" s="398">
        <v>45</v>
      </c>
      <c r="S248" s="398">
        <v>63</v>
      </c>
      <c r="T248" s="369">
        <v>42</v>
      </c>
      <c r="U248" s="369">
        <v>61</v>
      </c>
      <c r="V248" s="369">
        <v>60</v>
      </c>
      <c r="W248" s="369">
        <v>108</v>
      </c>
      <c r="X248" s="369">
        <v>14</v>
      </c>
      <c r="Y248" s="369">
        <v>34</v>
      </c>
      <c r="Z248" s="369">
        <v>4</v>
      </c>
      <c r="AA248" s="369">
        <v>7</v>
      </c>
      <c r="AB248" s="369">
        <v>19</v>
      </c>
      <c r="AC248" s="369">
        <v>22</v>
      </c>
      <c r="AD248" s="369">
        <v>0</v>
      </c>
      <c r="AE248" s="369">
        <v>0</v>
      </c>
    </row>
    <row r="249" spans="1:31" s="369" customFormat="1" ht="32.25" customHeight="1" x14ac:dyDescent="0.25">
      <c r="A249" s="378" t="s">
        <v>35</v>
      </c>
      <c r="B249" s="378" t="s">
        <v>461</v>
      </c>
      <c r="C249" s="378" t="s">
        <v>169</v>
      </c>
      <c r="D249" s="369">
        <v>24</v>
      </c>
      <c r="E249" s="369">
        <v>173</v>
      </c>
      <c r="F249" s="369">
        <v>76</v>
      </c>
      <c r="G249" s="369">
        <v>567</v>
      </c>
      <c r="H249" s="369">
        <v>24</v>
      </c>
      <c r="I249" s="369">
        <v>70</v>
      </c>
      <c r="J249" s="369">
        <v>27</v>
      </c>
      <c r="K249" s="369">
        <v>154</v>
      </c>
      <c r="L249" s="369">
        <v>3</v>
      </c>
      <c r="M249" s="369">
        <v>8</v>
      </c>
      <c r="N249" s="398">
        <v>2</v>
      </c>
      <c r="O249" s="398">
        <v>46</v>
      </c>
      <c r="P249" s="398">
        <v>6</v>
      </c>
      <c r="Q249" s="398">
        <v>44</v>
      </c>
      <c r="R249" s="398">
        <v>3</v>
      </c>
      <c r="S249" s="398">
        <v>31</v>
      </c>
      <c r="T249" s="369">
        <v>0</v>
      </c>
      <c r="U249" s="369">
        <v>0</v>
      </c>
      <c r="V249" s="369">
        <v>1</v>
      </c>
      <c r="W249" s="369">
        <v>5</v>
      </c>
      <c r="X249" s="369">
        <v>9</v>
      </c>
      <c r="Y249" s="369">
        <v>53</v>
      </c>
      <c r="Z249" s="369">
        <v>2</v>
      </c>
      <c r="AA249" s="369">
        <v>3</v>
      </c>
      <c r="AB249" s="369">
        <v>3</v>
      </c>
      <c r="AC249" s="369">
        <v>9</v>
      </c>
      <c r="AD249" s="369">
        <v>0</v>
      </c>
      <c r="AE249" s="369">
        <v>0</v>
      </c>
    </row>
    <row r="250" spans="1:31" s="369" customFormat="1" ht="32.25" customHeight="1" x14ac:dyDescent="0.25">
      <c r="A250" s="378" t="s">
        <v>35</v>
      </c>
      <c r="B250" s="378" t="s">
        <v>461</v>
      </c>
      <c r="C250" s="378" t="s">
        <v>250</v>
      </c>
      <c r="D250" s="369">
        <v>155</v>
      </c>
      <c r="E250" s="369">
        <v>116</v>
      </c>
      <c r="F250" s="369">
        <v>557</v>
      </c>
      <c r="G250" s="369">
        <v>411</v>
      </c>
      <c r="H250" s="369">
        <v>286</v>
      </c>
      <c r="I250" s="369">
        <v>153</v>
      </c>
      <c r="J250" s="369">
        <v>1326</v>
      </c>
      <c r="K250" s="369">
        <v>1046</v>
      </c>
      <c r="L250" s="369">
        <v>16</v>
      </c>
      <c r="M250" s="369">
        <v>7</v>
      </c>
      <c r="N250" s="398">
        <v>5</v>
      </c>
      <c r="O250" s="398">
        <v>8</v>
      </c>
      <c r="P250" s="398">
        <v>60</v>
      </c>
      <c r="Q250" s="398">
        <v>80</v>
      </c>
      <c r="R250" s="398">
        <v>89</v>
      </c>
      <c r="S250" s="398">
        <v>87</v>
      </c>
      <c r="T250" s="369">
        <v>59</v>
      </c>
      <c r="U250" s="369">
        <v>104</v>
      </c>
      <c r="V250" s="369">
        <v>59</v>
      </c>
      <c r="W250" s="369">
        <v>90</v>
      </c>
      <c r="X250" s="369">
        <v>53</v>
      </c>
      <c r="Y250" s="369">
        <v>74</v>
      </c>
      <c r="Z250" s="369">
        <v>2</v>
      </c>
      <c r="AA250" s="369">
        <v>0</v>
      </c>
      <c r="AB250" s="369">
        <v>15</v>
      </c>
      <c r="AC250" s="369">
        <v>14</v>
      </c>
      <c r="AD250" s="369">
        <v>0</v>
      </c>
      <c r="AE250" s="369">
        <v>0</v>
      </c>
    </row>
    <row r="251" spans="1:31" s="369" customFormat="1" ht="32.25" customHeight="1" x14ac:dyDescent="0.25">
      <c r="A251" s="378" t="s">
        <v>35</v>
      </c>
      <c r="B251" s="378" t="s">
        <v>461</v>
      </c>
      <c r="C251" s="378" t="s">
        <v>248</v>
      </c>
      <c r="D251" s="369">
        <v>1</v>
      </c>
      <c r="E251" s="369">
        <v>182</v>
      </c>
      <c r="F251" s="369">
        <v>10</v>
      </c>
      <c r="G251" s="369">
        <v>550</v>
      </c>
      <c r="H251" s="369">
        <v>12</v>
      </c>
      <c r="I251" s="369">
        <v>89</v>
      </c>
      <c r="J251" s="369">
        <v>2</v>
      </c>
      <c r="K251" s="369">
        <v>121</v>
      </c>
      <c r="L251" s="369">
        <v>0</v>
      </c>
      <c r="M251" s="369">
        <v>19</v>
      </c>
      <c r="N251" s="398">
        <v>2</v>
      </c>
      <c r="O251" s="398">
        <v>53</v>
      </c>
      <c r="P251" s="398">
        <v>0</v>
      </c>
      <c r="Q251" s="398">
        <v>120</v>
      </c>
      <c r="R251" s="398">
        <v>0</v>
      </c>
      <c r="S251" s="398">
        <v>31</v>
      </c>
      <c r="T251" s="369">
        <v>0</v>
      </c>
      <c r="U251" s="369">
        <v>0</v>
      </c>
      <c r="V251" s="369">
        <v>0</v>
      </c>
      <c r="W251" s="369">
        <v>0</v>
      </c>
      <c r="X251" s="369">
        <v>0</v>
      </c>
      <c r="Y251" s="369">
        <v>0</v>
      </c>
      <c r="Z251" s="369">
        <v>2</v>
      </c>
      <c r="AA251" s="369">
        <v>9</v>
      </c>
      <c r="AB251" s="369">
        <v>6</v>
      </c>
      <c r="AC251" s="369">
        <v>12</v>
      </c>
      <c r="AD251" s="369">
        <v>0</v>
      </c>
      <c r="AE251" s="369">
        <v>0</v>
      </c>
    </row>
    <row r="252" spans="1:31" s="369" customFormat="1" ht="32.25" customHeight="1" x14ac:dyDescent="0.25">
      <c r="A252" s="378" t="s">
        <v>35</v>
      </c>
      <c r="B252" s="378" t="s">
        <v>360</v>
      </c>
      <c r="C252" s="378" t="s">
        <v>465</v>
      </c>
      <c r="D252" s="369">
        <v>196</v>
      </c>
      <c r="E252" s="369">
        <v>40</v>
      </c>
      <c r="F252" s="369">
        <v>1360</v>
      </c>
      <c r="G252" s="369">
        <v>186</v>
      </c>
      <c r="H252" s="369">
        <v>913</v>
      </c>
      <c r="I252" s="369">
        <v>89</v>
      </c>
      <c r="J252" s="369">
        <v>3944</v>
      </c>
      <c r="K252" s="369">
        <v>302</v>
      </c>
      <c r="L252" s="369">
        <v>54</v>
      </c>
      <c r="M252" s="369">
        <v>15</v>
      </c>
      <c r="N252" s="398">
        <v>3</v>
      </c>
      <c r="O252" s="398">
        <v>0</v>
      </c>
      <c r="P252" s="398">
        <v>35</v>
      </c>
      <c r="Q252" s="398">
        <v>6</v>
      </c>
      <c r="R252" s="398">
        <v>69</v>
      </c>
      <c r="S252" s="398">
        <v>2</v>
      </c>
      <c r="T252" s="369">
        <v>31</v>
      </c>
      <c r="U252" s="369">
        <v>6</v>
      </c>
      <c r="V252" s="369">
        <v>101</v>
      </c>
      <c r="W252" s="369">
        <v>15</v>
      </c>
      <c r="X252" s="369">
        <v>25</v>
      </c>
      <c r="Y252" s="369">
        <v>3</v>
      </c>
      <c r="Z252" s="369">
        <v>11</v>
      </c>
      <c r="AA252" s="369">
        <v>2</v>
      </c>
      <c r="AB252" s="369">
        <v>69</v>
      </c>
      <c r="AC252" s="369">
        <v>17</v>
      </c>
      <c r="AD252" s="369">
        <v>1</v>
      </c>
      <c r="AE252" s="369">
        <v>0</v>
      </c>
    </row>
    <row r="253" spans="1:31" s="369" customFormat="1" ht="32.25" customHeight="1" x14ac:dyDescent="0.25">
      <c r="A253" s="378" t="s">
        <v>35</v>
      </c>
      <c r="B253" s="378" t="s">
        <v>360</v>
      </c>
      <c r="C253" s="378" t="s">
        <v>466</v>
      </c>
      <c r="D253" s="369">
        <v>61</v>
      </c>
      <c r="E253" s="369">
        <v>56</v>
      </c>
      <c r="F253" s="369">
        <v>278</v>
      </c>
      <c r="G253" s="369">
        <v>230</v>
      </c>
      <c r="H253" s="369">
        <v>163</v>
      </c>
      <c r="I253" s="369">
        <v>72</v>
      </c>
      <c r="J253" s="369">
        <v>264</v>
      </c>
      <c r="K253" s="369">
        <v>66</v>
      </c>
      <c r="L253" s="369">
        <v>10</v>
      </c>
      <c r="M253" s="369">
        <v>6</v>
      </c>
      <c r="N253" s="398">
        <v>2</v>
      </c>
      <c r="O253" s="398">
        <v>0</v>
      </c>
      <c r="P253" s="398">
        <v>22</v>
      </c>
      <c r="Q253" s="398">
        <v>16</v>
      </c>
      <c r="R253" s="398">
        <v>23</v>
      </c>
      <c r="S253" s="398">
        <v>1</v>
      </c>
      <c r="T253" s="369">
        <v>11</v>
      </c>
      <c r="U253" s="369">
        <v>5</v>
      </c>
      <c r="V253" s="369">
        <v>11</v>
      </c>
      <c r="W253" s="369">
        <v>5</v>
      </c>
      <c r="X253" s="369">
        <v>7</v>
      </c>
      <c r="Y253" s="369">
        <v>9</v>
      </c>
      <c r="Z253" s="369">
        <v>3</v>
      </c>
      <c r="AA253" s="369">
        <v>1</v>
      </c>
      <c r="AB253" s="369">
        <v>20</v>
      </c>
      <c r="AC253" s="369">
        <v>6</v>
      </c>
      <c r="AD253" s="369">
        <v>0</v>
      </c>
      <c r="AE253" s="369">
        <v>0</v>
      </c>
    </row>
    <row r="254" spans="1:31" s="369" customFormat="1" ht="32.25" customHeight="1" x14ac:dyDescent="0.25">
      <c r="A254" s="378" t="s">
        <v>35</v>
      </c>
      <c r="B254" s="378" t="s">
        <v>360</v>
      </c>
      <c r="C254" s="378" t="s">
        <v>467</v>
      </c>
      <c r="D254" s="369">
        <v>217</v>
      </c>
      <c r="E254" s="369">
        <v>82</v>
      </c>
      <c r="F254" s="369">
        <v>1095</v>
      </c>
      <c r="G254" s="369">
        <v>373</v>
      </c>
      <c r="H254" s="369">
        <v>415</v>
      </c>
      <c r="I254" s="369">
        <v>108</v>
      </c>
      <c r="J254" s="369">
        <v>1654</v>
      </c>
      <c r="K254" s="369">
        <v>491</v>
      </c>
      <c r="L254" s="369">
        <v>42</v>
      </c>
      <c r="M254" s="369">
        <v>18</v>
      </c>
      <c r="N254" s="398">
        <v>1</v>
      </c>
      <c r="O254" s="398">
        <v>2</v>
      </c>
      <c r="P254" s="398">
        <v>43</v>
      </c>
      <c r="Q254" s="398">
        <v>11</v>
      </c>
      <c r="R254" s="398">
        <v>66</v>
      </c>
      <c r="S254" s="398">
        <v>18</v>
      </c>
      <c r="T254" s="369">
        <v>60</v>
      </c>
      <c r="U254" s="369">
        <v>25</v>
      </c>
      <c r="V254" s="369">
        <v>193</v>
      </c>
      <c r="W254" s="369">
        <v>67</v>
      </c>
      <c r="X254" s="369">
        <v>46</v>
      </c>
      <c r="Y254" s="369">
        <v>9</v>
      </c>
      <c r="Z254" s="369">
        <v>5</v>
      </c>
      <c r="AA254" s="369">
        <v>2</v>
      </c>
      <c r="AB254" s="369">
        <v>33</v>
      </c>
      <c r="AC254" s="369">
        <v>17</v>
      </c>
      <c r="AD254" s="369">
        <v>0</v>
      </c>
      <c r="AE254" s="369">
        <v>0</v>
      </c>
    </row>
    <row r="255" spans="1:31" s="369" customFormat="1" ht="32.25" customHeight="1" x14ac:dyDescent="0.25">
      <c r="A255" s="378" t="s">
        <v>35</v>
      </c>
      <c r="B255" s="378" t="s">
        <v>360</v>
      </c>
      <c r="C255" s="378" t="s">
        <v>468</v>
      </c>
      <c r="D255" s="369">
        <v>267</v>
      </c>
      <c r="E255" s="369">
        <v>54</v>
      </c>
      <c r="F255" s="369">
        <v>1200</v>
      </c>
      <c r="G255" s="369">
        <v>190</v>
      </c>
      <c r="H255" s="369">
        <v>725</v>
      </c>
      <c r="I255" s="369">
        <v>106</v>
      </c>
      <c r="J255" s="369">
        <v>1397</v>
      </c>
      <c r="K255" s="369">
        <v>208</v>
      </c>
      <c r="L255" s="369">
        <v>26</v>
      </c>
      <c r="M255" s="369">
        <v>11</v>
      </c>
      <c r="N255" s="398">
        <v>0</v>
      </c>
      <c r="O255" s="398">
        <v>0</v>
      </c>
      <c r="P255" s="398">
        <v>23</v>
      </c>
      <c r="Q255" s="398">
        <v>10</v>
      </c>
      <c r="R255" s="398">
        <v>41</v>
      </c>
      <c r="S255" s="398">
        <v>9</v>
      </c>
      <c r="T255" s="369">
        <v>105</v>
      </c>
      <c r="U255" s="369">
        <v>92</v>
      </c>
      <c r="V255" s="369">
        <v>209</v>
      </c>
      <c r="W255" s="369">
        <v>145</v>
      </c>
      <c r="X255" s="369">
        <v>147</v>
      </c>
      <c r="Y255" s="369">
        <v>112</v>
      </c>
      <c r="Z255" s="369">
        <v>3</v>
      </c>
      <c r="AA255" s="369">
        <v>4</v>
      </c>
      <c r="AB255" s="369">
        <v>26</v>
      </c>
      <c r="AC255" s="369">
        <v>19</v>
      </c>
      <c r="AD255" s="369">
        <v>0</v>
      </c>
      <c r="AE255" s="369">
        <v>0</v>
      </c>
    </row>
    <row r="256" spans="1:31" s="369" customFormat="1" ht="32.25" customHeight="1" x14ac:dyDescent="0.25">
      <c r="A256" s="378" t="s">
        <v>35</v>
      </c>
      <c r="B256" s="378" t="s">
        <v>360</v>
      </c>
      <c r="C256" s="378" t="s">
        <v>249</v>
      </c>
      <c r="D256" s="369">
        <v>59</v>
      </c>
      <c r="E256" s="369">
        <v>47</v>
      </c>
      <c r="F256" s="369">
        <v>266</v>
      </c>
      <c r="G256" s="369">
        <v>201</v>
      </c>
      <c r="H256" s="369">
        <v>92</v>
      </c>
      <c r="I256" s="369">
        <v>92</v>
      </c>
      <c r="J256" s="369">
        <v>173</v>
      </c>
      <c r="K256" s="369">
        <v>103</v>
      </c>
      <c r="L256" s="369">
        <v>15</v>
      </c>
      <c r="M256" s="369">
        <v>11</v>
      </c>
      <c r="N256" s="398">
        <v>1</v>
      </c>
      <c r="O256" s="398">
        <v>2</v>
      </c>
      <c r="P256" s="398">
        <v>1</v>
      </c>
      <c r="Q256" s="398">
        <v>7</v>
      </c>
      <c r="R256" s="398">
        <v>10</v>
      </c>
      <c r="S256" s="398">
        <v>13</v>
      </c>
      <c r="T256" s="369">
        <v>8</v>
      </c>
      <c r="U256" s="369">
        <v>5</v>
      </c>
      <c r="V256" s="369">
        <v>25</v>
      </c>
      <c r="W256" s="369">
        <v>14</v>
      </c>
      <c r="X256" s="369">
        <v>3</v>
      </c>
      <c r="Y256" s="369">
        <v>5</v>
      </c>
      <c r="Z256" s="369">
        <v>2</v>
      </c>
      <c r="AA256" s="369">
        <v>1</v>
      </c>
      <c r="AB256" s="369">
        <v>15</v>
      </c>
      <c r="AC256" s="369">
        <v>8</v>
      </c>
      <c r="AD256" s="369">
        <v>0</v>
      </c>
      <c r="AE256" s="369">
        <v>0</v>
      </c>
    </row>
    <row r="257" spans="1:31" s="369" customFormat="1" ht="32.25" customHeight="1" x14ac:dyDescent="0.25">
      <c r="A257" s="378" t="s">
        <v>35</v>
      </c>
      <c r="B257" s="378" t="s">
        <v>360</v>
      </c>
      <c r="C257" s="378" t="s">
        <v>87</v>
      </c>
      <c r="D257" s="369">
        <v>150</v>
      </c>
      <c r="E257" s="369">
        <v>28</v>
      </c>
      <c r="F257" s="369">
        <v>814</v>
      </c>
      <c r="G257" s="369">
        <v>132</v>
      </c>
      <c r="H257" s="369">
        <v>462</v>
      </c>
      <c r="I257" s="369">
        <v>49</v>
      </c>
      <c r="J257" s="369">
        <v>1776</v>
      </c>
      <c r="K257" s="369">
        <v>191</v>
      </c>
      <c r="L257" s="369">
        <v>20</v>
      </c>
      <c r="M257" s="369">
        <v>4</v>
      </c>
      <c r="N257" s="398">
        <v>4</v>
      </c>
      <c r="O257" s="398">
        <v>0</v>
      </c>
      <c r="P257" s="398">
        <v>31</v>
      </c>
      <c r="Q257" s="398">
        <v>11</v>
      </c>
      <c r="R257" s="398">
        <v>60</v>
      </c>
      <c r="S257" s="398">
        <v>8</v>
      </c>
      <c r="T257" s="369">
        <v>82</v>
      </c>
      <c r="U257" s="369">
        <v>19</v>
      </c>
      <c r="V257" s="369">
        <v>182</v>
      </c>
      <c r="W257" s="369">
        <v>36</v>
      </c>
      <c r="X257" s="369">
        <v>43</v>
      </c>
      <c r="Y257" s="369">
        <v>13</v>
      </c>
      <c r="Z257" s="369">
        <v>3</v>
      </c>
      <c r="AA257" s="369">
        <v>0</v>
      </c>
      <c r="AB257" s="369">
        <v>14</v>
      </c>
      <c r="AC257" s="369">
        <v>4</v>
      </c>
      <c r="AD257" s="369">
        <v>1</v>
      </c>
      <c r="AE257" s="369">
        <v>1</v>
      </c>
    </row>
    <row r="258" spans="1:31" s="369" customFormat="1" ht="32.25" customHeight="1" x14ac:dyDescent="0.25">
      <c r="A258" s="378" t="s">
        <v>35</v>
      </c>
      <c r="B258" s="378" t="s">
        <v>360</v>
      </c>
      <c r="C258" s="378" t="s">
        <v>469</v>
      </c>
      <c r="D258" s="369">
        <v>87</v>
      </c>
      <c r="E258" s="369">
        <v>23</v>
      </c>
      <c r="F258" s="369">
        <v>385</v>
      </c>
      <c r="G258" s="369">
        <v>95</v>
      </c>
      <c r="H258" s="369">
        <v>154</v>
      </c>
      <c r="I258" s="369">
        <v>35</v>
      </c>
      <c r="J258" s="369">
        <v>290</v>
      </c>
      <c r="K258" s="369">
        <v>50</v>
      </c>
      <c r="L258" s="369">
        <v>9</v>
      </c>
      <c r="M258" s="369">
        <v>3</v>
      </c>
      <c r="N258" s="398">
        <v>0</v>
      </c>
      <c r="O258" s="398">
        <v>0</v>
      </c>
      <c r="P258" s="398">
        <v>13</v>
      </c>
      <c r="Q258" s="398">
        <v>9</v>
      </c>
      <c r="R258" s="398">
        <v>23</v>
      </c>
      <c r="S258" s="398">
        <v>4</v>
      </c>
      <c r="T258" s="369">
        <v>14</v>
      </c>
      <c r="U258" s="369">
        <v>4</v>
      </c>
      <c r="V258" s="369">
        <v>37</v>
      </c>
      <c r="W258" s="369">
        <v>12</v>
      </c>
      <c r="X258" s="369">
        <v>5</v>
      </c>
      <c r="Y258" s="369">
        <v>1</v>
      </c>
      <c r="Z258" s="369">
        <v>2</v>
      </c>
      <c r="AA258" s="369">
        <v>0</v>
      </c>
      <c r="AB258" s="369">
        <v>6</v>
      </c>
      <c r="AC258" s="369">
        <v>0</v>
      </c>
      <c r="AD258" s="369">
        <v>0</v>
      </c>
      <c r="AE258" s="369">
        <v>0</v>
      </c>
    </row>
    <row r="259" spans="1:31" s="369" customFormat="1" ht="32.25" customHeight="1" x14ac:dyDescent="0.25">
      <c r="A259" s="378" t="s">
        <v>35</v>
      </c>
      <c r="B259" s="378" t="s">
        <v>360</v>
      </c>
      <c r="C259" s="378" t="s">
        <v>85</v>
      </c>
      <c r="D259" s="369">
        <v>140</v>
      </c>
      <c r="E259" s="369">
        <v>84</v>
      </c>
      <c r="F259" s="369">
        <v>604</v>
      </c>
      <c r="G259" s="369">
        <v>461</v>
      </c>
      <c r="H259" s="369">
        <v>271</v>
      </c>
      <c r="I259" s="369">
        <v>236</v>
      </c>
      <c r="J259" s="369">
        <v>887</v>
      </c>
      <c r="K259" s="369">
        <v>464</v>
      </c>
      <c r="L259" s="369">
        <v>34</v>
      </c>
      <c r="M259" s="369">
        <v>22</v>
      </c>
      <c r="N259" s="398">
        <v>1</v>
      </c>
      <c r="O259" s="398">
        <v>4</v>
      </c>
      <c r="P259" s="398">
        <v>23</v>
      </c>
      <c r="Q259" s="398">
        <v>34</v>
      </c>
      <c r="R259" s="398">
        <v>33</v>
      </c>
      <c r="S259" s="398">
        <v>16</v>
      </c>
      <c r="T259" s="369">
        <v>22</v>
      </c>
      <c r="U259" s="369">
        <v>34</v>
      </c>
      <c r="V259" s="369">
        <v>49</v>
      </c>
      <c r="W259" s="369">
        <v>51</v>
      </c>
      <c r="X259" s="369">
        <v>49</v>
      </c>
      <c r="Y259" s="369">
        <v>55</v>
      </c>
      <c r="Z259" s="369">
        <v>1</v>
      </c>
      <c r="AA259" s="369">
        <v>1</v>
      </c>
      <c r="AB259" s="369">
        <v>5</v>
      </c>
      <c r="AC259" s="369">
        <v>3</v>
      </c>
      <c r="AD259" s="369">
        <v>0</v>
      </c>
      <c r="AE259" s="369">
        <v>0</v>
      </c>
    </row>
    <row r="260" spans="1:31" s="369" customFormat="1" ht="32.25" customHeight="1" x14ac:dyDescent="0.25">
      <c r="A260" s="378" t="s">
        <v>35</v>
      </c>
      <c r="B260" s="378" t="s">
        <v>470</v>
      </c>
      <c r="C260" s="378" t="s">
        <v>471</v>
      </c>
      <c r="D260" s="369">
        <v>32</v>
      </c>
      <c r="E260" s="369">
        <v>83</v>
      </c>
      <c r="F260" s="369">
        <v>253</v>
      </c>
      <c r="G260" s="369">
        <v>489</v>
      </c>
      <c r="H260" s="369">
        <v>125</v>
      </c>
      <c r="I260" s="369">
        <v>147</v>
      </c>
      <c r="J260" s="369">
        <v>270</v>
      </c>
      <c r="K260" s="369">
        <v>394</v>
      </c>
      <c r="L260" s="369">
        <v>3</v>
      </c>
      <c r="M260" s="369">
        <v>9</v>
      </c>
      <c r="N260" s="398">
        <v>1</v>
      </c>
      <c r="O260" s="398">
        <v>3</v>
      </c>
      <c r="P260" s="398">
        <v>11</v>
      </c>
      <c r="Q260" s="398">
        <v>24</v>
      </c>
      <c r="R260" s="398">
        <v>30</v>
      </c>
      <c r="S260" s="398">
        <v>64</v>
      </c>
      <c r="T260" s="369">
        <v>12</v>
      </c>
      <c r="U260" s="369">
        <v>22</v>
      </c>
      <c r="V260" s="369">
        <v>12</v>
      </c>
      <c r="W260" s="369">
        <v>28</v>
      </c>
      <c r="X260" s="369">
        <v>13</v>
      </c>
      <c r="Y260" s="369">
        <v>23</v>
      </c>
      <c r="Z260" s="369">
        <v>0</v>
      </c>
      <c r="AA260" s="369">
        <v>0</v>
      </c>
      <c r="AB260" s="369">
        <v>17</v>
      </c>
      <c r="AC260" s="369">
        <v>22</v>
      </c>
      <c r="AD260" s="369">
        <v>0</v>
      </c>
      <c r="AE260" s="369">
        <v>0</v>
      </c>
    </row>
    <row r="261" spans="1:31" s="369" customFormat="1" ht="32.25" customHeight="1" x14ac:dyDescent="0.25">
      <c r="A261" s="378" t="s">
        <v>35</v>
      </c>
      <c r="B261" s="378" t="s">
        <v>470</v>
      </c>
      <c r="C261" s="378" t="s">
        <v>243</v>
      </c>
      <c r="D261" s="369">
        <v>30</v>
      </c>
      <c r="E261" s="369">
        <v>136</v>
      </c>
      <c r="F261" s="369">
        <v>105</v>
      </c>
      <c r="G261" s="369">
        <v>419</v>
      </c>
      <c r="H261" s="369">
        <v>48</v>
      </c>
      <c r="I261" s="369">
        <v>172</v>
      </c>
      <c r="J261" s="369">
        <v>72</v>
      </c>
      <c r="K261" s="369">
        <v>312</v>
      </c>
      <c r="L261" s="369">
        <v>2</v>
      </c>
      <c r="M261" s="369">
        <v>8</v>
      </c>
      <c r="N261" s="398">
        <v>2</v>
      </c>
      <c r="O261" s="398">
        <v>1</v>
      </c>
      <c r="P261" s="398">
        <v>2</v>
      </c>
      <c r="Q261" s="398">
        <v>10</v>
      </c>
      <c r="R261" s="398">
        <v>3</v>
      </c>
      <c r="S261" s="398">
        <v>27</v>
      </c>
      <c r="T261" s="369">
        <v>6</v>
      </c>
      <c r="U261" s="369">
        <v>17</v>
      </c>
      <c r="V261" s="369">
        <v>7</v>
      </c>
      <c r="W261" s="369">
        <v>35</v>
      </c>
      <c r="X261" s="369">
        <v>1</v>
      </c>
      <c r="Y261" s="369">
        <v>6</v>
      </c>
      <c r="Z261" s="369">
        <v>1</v>
      </c>
      <c r="AA261" s="369">
        <v>1</v>
      </c>
      <c r="AB261" s="369">
        <v>5</v>
      </c>
      <c r="AC261" s="369">
        <v>10</v>
      </c>
      <c r="AD261" s="369">
        <v>0</v>
      </c>
      <c r="AE261" s="369">
        <v>0</v>
      </c>
    </row>
    <row r="262" spans="1:31" s="369" customFormat="1" ht="32.25" customHeight="1" x14ac:dyDescent="0.25">
      <c r="A262" s="378" t="s">
        <v>35</v>
      </c>
      <c r="B262" s="378" t="s">
        <v>470</v>
      </c>
      <c r="C262" s="378" t="s">
        <v>472</v>
      </c>
      <c r="D262" s="369">
        <v>16</v>
      </c>
      <c r="E262" s="369">
        <v>63</v>
      </c>
      <c r="F262" s="369">
        <v>75</v>
      </c>
      <c r="G262" s="369">
        <v>235</v>
      </c>
      <c r="H262" s="369">
        <v>29</v>
      </c>
      <c r="I262" s="369">
        <v>80</v>
      </c>
      <c r="J262" s="369">
        <v>56</v>
      </c>
      <c r="K262" s="369">
        <v>147</v>
      </c>
      <c r="L262" s="369">
        <v>1</v>
      </c>
      <c r="M262" s="369">
        <v>4</v>
      </c>
      <c r="N262" s="398">
        <v>0</v>
      </c>
      <c r="O262" s="398">
        <v>0</v>
      </c>
      <c r="P262" s="398">
        <v>0</v>
      </c>
      <c r="Q262" s="398">
        <v>7</v>
      </c>
      <c r="R262" s="398">
        <v>8</v>
      </c>
      <c r="S262" s="398">
        <v>24</v>
      </c>
      <c r="T262" s="369">
        <v>0</v>
      </c>
      <c r="U262" s="369">
        <v>0</v>
      </c>
      <c r="V262" s="369">
        <v>5</v>
      </c>
      <c r="W262" s="369">
        <v>31</v>
      </c>
      <c r="X262" s="369">
        <v>1</v>
      </c>
      <c r="Y262" s="369">
        <v>9</v>
      </c>
      <c r="Z262" s="369">
        <v>0</v>
      </c>
      <c r="AA262" s="369">
        <v>3</v>
      </c>
      <c r="AB262" s="369">
        <v>6</v>
      </c>
      <c r="AC262" s="369">
        <v>21</v>
      </c>
      <c r="AD262" s="369">
        <v>0</v>
      </c>
      <c r="AE262" s="369">
        <v>0</v>
      </c>
    </row>
    <row r="263" spans="1:31" s="369" customFormat="1" ht="32.25" customHeight="1" x14ac:dyDescent="0.25">
      <c r="A263" s="378" t="s">
        <v>35</v>
      </c>
      <c r="B263" s="378" t="s">
        <v>470</v>
      </c>
      <c r="C263" s="378" t="s">
        <v>473</v>
      </c>
      <c r="D263" s="369">
        <v>52</v>
      </c>
      <c r="E263" s="369">
        <v>85</v>
      </c>
      <c r="F263" s="369">
        <v>201</v>
      </c>
      <c r="G263" s="369">
        <v>287</v>
      </c>
      <c r="H263" s="369">
        <v>70</v>
      </c>
      <c r="I263" s="369">
        <v>106</v>
      </c>
      <c r="J263" s="369">
        <v>137</v>
      </c>
      <c r="K263" s="369">
        <v>304</v>
      </c>
      <c r="L263" s="369">
        <v>3</v>
      </c>
      <c r="M263" s="369">
        <v>12</v>
      </c>
      <c r="N263" s="398">
        <v>2</v>
      </c>
      <c r="O263" s="398">
        <v>3</v>
      </c>
      <c r="P263" s="398">
        <v>6</v>
      </c>
      <c r="Q263" s="398">
        <v>17</v>
      </c>
      <c r="R263" s="398">
        <v>8</v>
      </c>
      <c r="S263" s="398">
        <v>17</v>
      </c>
      <c r="T263" s="369">
        <v>12</v>
      </c>
      <c r="U263" s="369">
        <v>9</v>
      </c>
      <c r="V263" s="369">
        <v>12</v>
      </c>
      <c r="W263" s="369">
        <v>7</v>
      </c>
      <c r="X263" s="369">
        <v>0</v>
      </c>
      <c r="Y263" s="369">
        <v>0</v>
      </c>
      <c r="Z263" s="369">
        <v>0</v>
      </c>
      <c r="AA263" s="369">
        <v>1</v>
      </c>
      <c r="AB263" s="369">
        <v>2</v>
      </c>
      <c r="AC263" s="369">
        <v>3</v>
      </c>
      <c r="AD263" s="369">
        <v>0</v>
      </c>
      <c r="AE263" s="369">
        <v>0</v>
      </c>
    </row>
    <row r="264" spans="1:31" s="369" customFormat="1" ht="32.25" customHeight="1" x14ac:dyDescent="0.25">
      <c r="A264" s="378" t="s">
        <v>35</v>
      </c>
      <c r="B264" s="378" t="s">
        <v>474</v>
      </c>
      <c r="C264" s="378" t="s">
        <v>475</v>
      </c>
      <c r="D264" s="369">
        <v>34</v>
      </c>
      <c r="E264" s="369">
        <v>80</v>
      </c>
      <c r="F264" s="369">
        <v>159</v>
      </c>
      <c r="G264" s="369">
        <v>358</v>
      </c>
      <c r="H264" s="369">
        <v>91</v>
      </c>
      <c r="I264" s="369">
        <v>141</v>
      </c>
      <c r="J264" s="369">
        <v>265</v>
      </c>
      <c r="K264" s="369">
        <v>366</v>
      </c>
      <c r="L264" s="369">
        <v>7</v>
      </c>
      <c r="M264" s="369">
        <v>15</v>
      </c>
      <c r="N264" s="398">
        <v>3</v>
      </c>
      <c r="O264" s="398">
        <v>0</v>
      </c>
      <c r="P264" s="398">
        <v>14</v>
      </c>
      <c r="Q264" s="398">
        <v>61</v>
      </c>
      <c r="R264" s="398">
        <v>17</v>
      </c>
      <c r="S264" s="398">
        <v>49</v>
      </c>
      <c r="T264" s="369">
        <v>7</v>
      </c>
      <c r="U264" s="369">
        <v>23</v>
      </c>
      <c r="V264" s="369">
        <v>17</v>
      </c>
      <c r="W264" s="369">
        <v>49</v>
      </c>
      <c r="X264" s="369">
        <v>0</v>
      </c>
      <c r="Y264" s="369">
        <v>0</v>
      </c>
      <c r="Z264" s="369">
        <v>0</v>
      </c>
      <c r="AA264" s="369">
        <v>2</v>
      </c>
      <c r="AB264" s="369">
        <v>6</v>
      </c>
      <c r="AC264" s="369">
        <v>7</v>
      </c>
      <c r="AD264" s="369">
        <v>0</v>
      </c>
      <c r="AE264" s="369">
        <v>0</v>
      </c>
    </row>
    <row r="265" spans="1:31" s="369" customFormat="1" ht="32.25" customHeight="1" x14ac:dyDescent="0.25">
      <c r="A265" s="378" t="s">
        <v>35</v>
      </c>
      <c r="B265" s="378" t="s">
        <v>474</v>
      </c>
      <c r="C265" s="378" t="s">
        <v>476</v>
      </c>
      <c r="D265" s="369">
        <v>25</v>
      </c>
      <c r="E265" s="369">
        <v>30</v>
      </c>
      <c r="F265" s="369">
        <v>164</v>
      </c>
      <c r="G265" s="369">
        <v>239</v>
      </c>
      <c r="H265" s="369">
        <v>99</v>
      </c>
      <c r="I265" s="369">
        <v>124</v>
      </c>
      <c r="J265" s="369">
        <v>242</v>
      </c>
      <c r="K265" s="369">
        <v>243</v>
      </c>
      <c r="L265" s="369">
        <v>12</v>
      </c>
      <c r="M265" s="369">
        <v>16</v>
      </c>
      <c r="N265" s="398">
        <v>0</v>
      </c>
      <c r="O265" s="398">
        <v>0</v>
      </c>
      <c r="P265" s="398">
        <v>5</v>
      </c>
      <c r="Q265" s="398">
        <v>12</v>
      </c>
      <c r="R265" s="398">
        <v>19</v>
      </c>
      <c r="S265" s="398">
        <v>25</v>
      </c>
      <c r="T265" s="369">
        <v>6</v>
      </c>
      <c r="U265" s="369">
        <v>7</v>
      </c>
      <c r="V265" s="369">
        <v>6</v>
      </c>
      <c r="W265" s="369">
        <v>7</v>
      </c>
      <c r="X265" s="369">
        <v>6</v>
      </c>
      <c r="Y265" s="369">
        <v>7</v>
      </c>
      <c r="Z265" s="369">
        <v>1</v>
      </c>
      <c r="AA265" s="369">
        <v>1</v>
      </c>
      <c r="AB265" s="369">
        <v>10</v>
      </c>
      <c r="AC265" s="369">
        <v>13</v>
      </c>
      <c r="AD265" s="369">
        <v>0</v>
      </c>
      <c r="AE265" s="369">
        <v>0</v>
      </c>
    </row>
    <row r="266" spans="1:31" s="369" customFormat="1" ht="32.25" customHeight="1" x14ac:dyDescent="0.25">
      <c r="A266" s="378" t="s">
        <v>35</v>
      </c>
      <c r="B266" s="378" t="s">
        <v>477</v>
      </c>
      <c r="C266" s="378" t="s">
        <v>244</v>
      </c>
      <c r="D266" s="369">
        <v>117</v>
      </c>
      <c r="E266" s="369">
        <v>305</v>
      </c>
      <c r="F266" s="369">
        <v>362</v>
      </c>
      <c r="G266" s="369">
        <v>1047</v>
      </c>
      <c r="H266" s="369">
        <v>187</v>
      </c>
      <c r="I266" s="369">
        <v>283</v>
      </c>
      <c r="J266" s="369">
        <v>298</v>
      </c>
      <c r="K266" s="369">
        <v>547</v>
      </c>
      <c r="L266" s="369">
        <v>16</v>
      </c>
      <c r="M266" s="369">
        <v>37</v>
      </c>
      <c r="N266" s="398">
        <v>17</v>
      </c>
      <c r="O266" s="398">
        <v>57</v>
      </c>
      <c r="P266" s="398">
        <v>64</v>
      </c>
      <c r="Q266" s="398">
        <v>225</v>
      </c>
      <c r="R266" s="398">
        <v>34</v>
      </c>
      <c r="S266" s="398">
        <v>91</v>
      </c>
      <c r="T266" s="369">
        <v>56</v>
      </c>
      <c r="U266" s="369">
        <v>286</v>
      </c>
      <c r="V266" s="369">
        <v>99</v>
      </c>
      <c r="W266" s="369">
        <v>503</v>
      </c>
      <c r="X266" s="369">
        <v>16</v>
      </c>
      <c r="Y266" s="369">
        <v>119</v>
      </c>
      <c r="Z266" s="369">
        <v>4</v>
      </c>
      <c r="AA266" s="369">
        <v>7</v>
      </c>
      <c r="AB266" s="369">
        <v>18</v>
      </c>
      <c r="AC266" s="369">
        <v>38</v>
      </c>
      <c r="AD266" s="369">
        <v>0</v>
      </c>
      <c r="AE266" s="369">
        <v>0</v>
      </c>
    </row>
    <row r="267" spans="1:31" s="369" customFormat="1" ht="32.25" customHeight="1" x14ac:dyDescent="0.25">
      <c r="A267" s="378" t="s">
        <v>35</v>
      </c>
      <c r="B267" s="378" t="s">
        <v>477</v>
      </c>
      <c r="C267" s="378" t="s">
        <v>478</v>
      </c>
      <c r="D267" s="369">
        <v>31</v>
      </c>
      <c r="E267" s="369">
        <v>138</v>
      </c>
      <c r="F267" s="369">
        <v>92</v>
      </c>
      <c r="G267" s="369">
        <v>445</v>
      </c>
      <c r="H267" s="369">
        <v>11</v>
      </c>
      <c r="I267" s="369">
        <v>25</v>
      </c>
      <c r="J267" s="369">
        <v>41</v>
      </c>
      <c r="K267" s="369">
        <v>83</v>
      </c>
      <c r="L267" s="369">
        <v>4</v>
      </c>
      <c r="M267" s="369">
        <v>22</v>
      </c>
      <c r="N267" s="398">
        <v>4</v>
      </c>
      <c r="O267" s="398">
        <v>64</v>
      </c>
      <c r="P267" s="398">
        <v>8</v>
      </c>
      <c r="Q267" s="398">
        <v>41</v>
      </c>
      <c r="R267" s="398">
        <v>2</v>
      </c>
      <c r="S267" s="398">
        <v>9</v>
      </c>
      <c r="T267" s="369">
        <v>0</v>
      </c>
      <c r="U267" s="369">
        <v>0</v>
      </c>
      <c r="V267" s="369">
        <v>0</v>
      </c>
      <c r="W267" s="369">
        <v>0</v>
      </c>
      <c r="X267" s="369">
        <v>0</v>
      </c>
      <c r="Y267" s="369">
        <v>0</v>
      </c>
      <c r="Z267" s="369">
        <v>0</v>
      </c>
      <c r="AA267" s="369">
        <v>2</v>
      </c>
      <c r="AB267" s="369">
        <v>1</v>
      </c>
      <c r="AC267" s="369">
        <v>3</v>
      </c>
      <c r="AD267" s="369">
        <v>0</v>
      </c>
      <c r="AE267" s="369">
        <v>0</v>
      </c>
    </row>
    <row r="268" spans="1:31" s="369" customFormat="1" ht="32.25" customHeight="1" x14ac:dyDescent="0.25">
      <c r="A268" s="378" t="s">
        <v>35</v>
      </c>
      <c r="B268" s="378" t="s">
        <v>477</v>
      </c>
      <c r="C268" s="378" t="s">
        <v>245</v>
      </c>
      <c r="D268" s="369">
        <v>4</v>
      </c>
      <c r="E268" s="369">
        <v>159</v>
      </c>
      <c r="F268" s="369">
        <v>14</v>
      </c>
      <c r="G268" s="369">
        <v>562</v>
      </c>
      <c r="H268" s="369">
        <v>0</v>
      </c>
      <c r="I268" s="369">
        <v>147</v>
      </c>
      <c r="J268" s="369">
        <v>5</v>
      </c>
      <c r="K268" s="369">
        <v>166</v>
      </c>
      <c r="L268" s="369">
        <v>0</v>
      </c>
      <c r="M268" s="369">
        <v>23</v>
      </c>
      <c r="N268" s="398">
        <v>0</v>
      </c>
      <c r="O268" s="398">
        <v>1</v>
      </c>
      <c r="P268" s="398">
        <v>0</v>
      </c>
      <c r="Q268" s="398">
        <v>115</v>
      </c>
      <c r="R268" s="398">
        <v>2</v>
      </c>
      <c r="S268" s="398">
        <v>50</v>
      </c>
      <c r="T268" s="369">
        <v>1</v>
      </c>
      <c r="U268" s="369">
        <v>56</v>
      </c>
      <c r="V268" s="369">
        <v>4</v>
      </c>
      <c r="W268" s="369">
        <v>262</v>
      </c>
      <c r="X268" s="369">
        <v>1</v>
      </c>
      <c r="Y268" s="369">
        <v>27</v>
      </c>
      <c r="Z268" s="369">
        <v>0</v>
      </c>
      <c r="AA268" s="369">
        <v>2</v>
      </c>
      <c r="AB268" s="369">
        <v>5</v>
      </c>
      <c r="AC268" s="369">
        <v>14</v>
      </c>
      <c r="AD268" s="369">
        <v>0</v>
      </c>
      <c r="AE268" s="369">
        <v>4</v>
      </c>
    </row>
    <row r="269" spans="1:31" s="369" customFormat="1" ht="32.25" customHeight="1" x14ac:dyDescent="0.25">
      <c r="A269" s="378" t="s">
        <v>35</v>
      </c>
      <c r="B269" s="378" t="s">
        <v>477</v>
      </c>
      <c r="C269" s="378" t="s">
        <v>479</v>
      </c>
      <c r="D269" s="369">
        <v>63</v>
      </c>
      <c r="E269" s="369">
        <v>224</v>
      </c>
      <c r="F269" s="369">
        <v>192</v>
      </c>
      <c r="G269" s="369">
        <v>683</v>
      </c>
      <c r="H269" s="369">
        <v>41</v>
      </c>
      <c r="I269" s="369">
        <v>107</v>
      </c>
      <c r="J269" s="369">
        <v>83</v>
      </c>
      <c r="K269" s="369">
        <v>224</v>
      </c>
      <c r="L269" s="369">
        <v>13</v>
      </c>
      <c r="M269" s="369">
        <v>27</v>
      </c>
      <c r="N269" s="398">
        <v>4</v>
      </c>
      <c r="O269" s="398">
        <v>29</v>
      </c>
      <c r="P269" s="398">
        <v>21</v>
      </c>
      <c r="Q269" s="398">
        <v>75</v>
      </c>
      <c r="R269" s="398">
        <v>7</v>
      </c>
      <c r="S269" s="398">
        <v>36</v>
      </c>
      <c r="T269" s="369">
        <v>5</v>
      </c>
      <c r="U269" s="369">
        <v>41</v>
      </c>
      <c r="V269" s="369">
        <v>19</v>
      </c>
      <c r="W269" s="369">
        <v>120</v>
      </c>
      <c r="X269" s="369">
        <v>3</v>
      </c>
      <c r="Y269" s="369">
        <v>28</v>
      </c>
      <c r="Z269" s="369">
        <v>1</v>
      </c>
      <c r="AA269" s="369">
        <v>16</v>
      </c>
      <c r="AB269" s="369">
        <v>10</v>
      </c>
      <c r="AC269" s="369">
        <v>57</v>
      </c>
      <c r="AD269" s="369">
        <v>0</v>
      </c>
      <c r="AE269" s="369">
        <v>0</v>
      </c>
    </row>
    <row r="270" spans="1:31" s="369" customFormat="1" ht="32.25" customHeight="1" x14ac:dyDescent="0.25">
      <c r="A270" s="378" t="s">
        <v>35</v>
      </c>
      <c r="B270" s="378" t="s">
        <v>477</v>
      </c>
      <c r="C270" s="378" t="s">
        <v>246</v>
      </c>
      <c r="D270" s="369">
        <v>121</v>
      </c>
      <c r="E270" s="369">
        <v>86</v>
      </c>
      <c r="F270" s="369">
        <v>389</v>
      </c>
      <c r="G270" s="369">
        <v>343</v>
      </c>
      <c r="H270" s="369">
        <v>66</v>
      </c>
      <c r="I270" s="369">
        <v>51</v>
      </c>
      <c r="J270" s="369">
        <v>121</v>
      </c>
      <c r="K270" s="369">
        <v>107</v>
      </c>
      <c r="L270" s="369">
        <v>17</v>
      </c>
      <c r="M270" s="369">
        <v>15</v>
      </c>
      <c r="N270" s="398">
        <v>0</v>
      </c>
      <c r="O270" s="398">
        <v>0</v>
      </c>
      <c r="P270" s="398">
        <v>62</v>
      </c>
      <c r="Q270" s="398">
        <v>80</v>
      </c>
      <c r="R270" s="398">
        <v>35</v>
      </c>
      <c r="S270" s="398">
        <v>18</v>
      </c>
      <c r="T270" s="369">
        <v>5</v>
      </c>
      <c r="U270" s="369">
        <v>5</v>
      </c>
      <c r="V270" s="369">
        <v>8</v>
      </c>
      <c r="W270" s="369">
        <v>14</v>
      </c>
      <c r="X270" s="369">
        <v>10</v>
      </c>
      <c r="Y270" s="369">
        <v>25</v>
      </c>
      <c r="Z270" s="369">
        <v>4</v>
      </c>
      <c r="AA270" s="369">
        <v>5</v>
      </c>
      <c r="AB270" s="369">
        <v>15</v>
      </c>
      <c r="AC270" s="369">
        <v>5</v>
      </c>
      <c r="AD270" s="369">
        <v>2</v>
      </c>
      <c r="AE270" s="369">
        <v>0</v>
      </c>
    </row>
    <row r="271" spans="1:31" s="369" customFormat="1" ht="32.25" customHeight="1" x14ac:dyDescent="0.25">
      <c r="A271" s="378" t="s">
        <v>35</v>
      </c>
      <c r="B271" s="378" t="s">
        <v>480</v>
      </c>
      <c r="C271" s="378" t="s">
        <v>481</v>
      </c>
      <c r="D271" s="369">
        <v>48</v>
      </c>
      <c r="E271" s="369">
        <v>128</v>
      </c>
      <c r="F271" s="369">
        <v>160</v>
      </c>
      <c r="G271" s="369">
        <v>570</v>
      </c>
      <c r="H271" s="369">
        <v>56</v>
      </c>
      <c r="I271" s="369">
        <v>102</v>
      </c>
      <c r="J271" s="369">
        <v>92</v>
      </c>
      <c r="K271" s="369">
        <v>261</v>
      </c>
      <c r="L271" s="369">
        <v>6</v>
      </c>
      <c r="M271" s="369">
        <v>25</v>
      </c>
      <c r="N271" s="398">
        <v>1</v>
      </c>
      <c r="O271" s="398">
        <v>11</v>
      </c>
      <c r="P271" s="398">
        <v>13</v>
      </c>
      <c r="Q271" s="398">
        <v>95</v>
      </c>
      <c r="R271" s="398">
        <v>11</v>
      </c>
      <c r="S271" s="398">
        <v>36</v>
      </c>
      <c r="T271" s="369">
        <v>20</v>
      </c>
      <c r="U271" s="369">
        <v>70</v>
      </c>
      <c r="V271" s="369">
        <v>20</v>
      </c>
      <c r="W271" s="369">
        <v>71</v>
      </c>
      <c r="X271" s="369">
        <v>13</v>
      </c>
      <c r="Y271" s="369">
        <v>67</v>
      </c>
      <c r="Z271" s="369">
        <v>0</v>
      </c>
      <c r="AA271" s="369">
        <v>2</v>
      </c>
      <c r="AB271" s="369">
        <v>10</v>
      </c>
      <c r="AC271" s="369">
        <v>15</v>
      </c>
      <c r="AD271" s="369">
        <v>0</v>
      </c>
      <c r="AE271" s="369">
        <v>0</v>
      </c>
    </row>
    <row r="272" spans="1:31" s="369" customFormat="1" ht="32.25" customHeight="1" x14ac:dyDescent="0.25">
      <c r="A272" s="378" t="s">
        <v>35</v>
      </c>
      <c r="B272" s="378" t="s">
        <v>480</v>
      </c>
      <c r="C272" s="378" t="s">
        <v>482</v>
      </c>
      <c r="D272" s="369">
        <v>0</v>
      </c>
      <c r="E272" s="369">
        <v>0</v>
      </c>
      <c r="F272" s="369">
        <v>0</v>
      </c>
      <c r="G272" s="369">
        <v>0</v>
      </c>
      <c r="H272" s="369">
        <v>0</v>
      </c>
      <c r="I272" s="369">
        <v>0</v>
      </c>
      <c r="J272" s="369">
        <v>0</v>
      </c>
      <c r="K272" s="369">
        <v>0</v>
      </c>
      <c r="L272" s="369">
        <v>0</v>
      </c>
      <c r="M272" s="369">
        <v>0</v>
      </c>
      <c r="N272" s="398">
        <v>0</v>
      </c>
      <c r="O272" s="398">
        <v>0</v>
      </c>
      <c r="P272" s="398">
        <v>0</v>
      </c>
      <c r="Q272" s="398">
        <v>0</v>
      </c>
      <c r="R272" s="398">
        <v>0</v>
      </c>
      <c r="S272" s="398">
        <v>0</v>
      </c>
      <c r="T272" s="369">
        <v>23</v>
      </c>
      <c r="U272" s="369">
        <v>86</v>
      </c>
      <c r="V272" s="369">
        <v>54</v>
      </c>
      <c r="W272" s="369">
        <v>201</v>
      </c>
      <c r="X272" s="369">
        <v>23</v>
      </c>
      <c r="Y272" s="369">
        <v>66</v>
      </c>
      <c r="Z272" s="369">
        <v>14</v>
      </c>
      <c r="AA272" s="369">
        <v>8</v>
      </c>
      <c r="AB272" s="369">
        <v>19</v>
      </c>
      <c r="AC272" s="369">
        <v>14</v>
      </c>
      <c r="AD272" s="369">
        <v>0</v>
      </c>
      <c r="AE272" s="369">
        <v>0</v>
      </c>
    </row>
    <row r="273" spans="1:31" s="369" customFormat="1" ht="32.25" customHeight="1" x14ac:dyDescent="0.25">
      <c r="A273" s="378" t="s">
        <v>36</v>
      </c>
      <c r="B273" s="378" t="s">
        <v>84</v>
      </c>
      <c r="C273" s="378" t="s">
        <v>519</v>
      </c>
      <c r="D273" s="369">
        <v>146</v>
      </c>
      <c r="E273" s="369">
        <v>33</v>
      </c>
      <c r="F273" s="369">
        <v>244</v>
      </c>
      <c r="G273" s="369">
        <v>41</v>
      </c>
      <c r="H273" s="369">
        <v>352</v>
      </c>
      <c r="I273" s="369">
        <v>57</v>
      </c>
      <c r="J273" s="369">
        <v>72</v>
      </c>
      <c r="K273" s="369">
        <v>8</v>
      </c>
      <c r="L273" s="369">
        <v>90</v>
      </c>
      <c r="M273" s="369">
        <v>10</v>
      </c>
      <c r="N273" s="398">
        <v>1</v>
      </c>
      <c r="O273" s="398">
        <v>0</v>
      </c>
      <c r="P273" s="398">
        <v>38</v>
      </c>
      <c r="Q273" s="398">
        <v>5</v>
      </c>
      <c r="R273" s="398">
        <v>9</v>
      </c>
      <c r="S273" s="398">
        <v>1</v>
      </c>
      <c r="T273" s="369">
        <v>56</v>
      </c>
      <c r="U273" s="369">
        <v>18</v>
      </c>
      <c r="V273" s="369">
        <v>163</v>
      </c>
      <c r="W273" s="369">
        <v>75</v>
      </c>
      <c r="X273" s="369">
        <v>59</v>
      </c>
      <c r="Y273" s="369">
        <v>6</v>
      </c>
      <c r="Z273" s="369">
        <v>3</v>
      </c>
      <c r="AA273" s="369">
        <v>0</v>
      </c>
      <c r="AB273" s="369">
        <v>24</v>
      </c>
      <c r="AC273" s="369">
        <v>9</v>
      </c>
      <c r="AD273" s="369">
        <v>3</v>
      </c>
      <c r="AE273" s="369">
        <v>0</v>
      </c>
    </row>
    <row r="274" spans="1:31" s="369" customFormat="1" ht="32.25" customHeight="1" x14ac:dyDescent="0.25">
      <c r="A274" s="378" t="s">
        <v>36</v>
      </c>
      <c r="B274" s="378" t="s">
        <v>84</v>
      </c>
      <c r="C274" s="378" t="s">
        <v>520</v>
      </c>
      <c r="D274" s="369">
        <v>13</v>
      </c>
      <c r="E274" s="369">
        <v>8</v>
      </c>
      <c r="F274" s="369">
        <v>248</v>
      </c>
      <c r="G274" s="369">
        <v>74</v>
      </c>
      <c r="H274" s="369">
        <v>0</v>
      </c>
      <c r="I274" s="369">
        <v>0</v>
      </c>
      <c r="J274" s="369">
        <v>0</v>
      </c>
      <c r="K274" s="369">
        <v>0</v>
      </c>
      <c r="L274" s="369">
        <v>21</v>
      </c>
      <c r="M274" s="369">
        <v>5</v>
      </c>
      <c r="N274" s="398">
        <v>0</v>
      </c>
      <c r="O274" s="398">
        <v>0</v>
      </c>
      <c r="P274" s="398">
        <v>0</v>
      </c>
      <c r="Q274" s="398">
        <v>0</v>
      </c>
      <c r="R274" s="398">
        <v>0</v>
      </c>
      <c r="S274" s="398">
        <v>0</v>
      </c>
      <c r="T274" s="369">
        <v>0</v>
      </c>
      <c r="U274" s="369">
        <v>0</v>
      </c>
      <c r="V274" s="369">
        <v>0</v>
      </c>
      <c r="W274" s="369">
        <v>0</v>
      </c>
      <c r="X274" s="369">
        <v>0</v>
      </c>
      <c r="Y274" s="369">
        <v>0</v>
      </c>
      <c r="Z274" s="369">
        <v>2</v>
      </c>
      <c r="AA274" s="369">
        <v>2</v>
      </c>
      <c r="AB274" s="369">
        <v>4</v>
      </c>
      <c r="AC274" s="369">
        <v>6</v>
      </c>
      <c r="AD274" s="369">
        <v>0</v>
      </c>
      <c r="AE274" s="369">
        <v>0</v>
      </c>
    </row>
    <row r="275" spans="1:31" s="369" customFormat="1" ht="32.25" customHeight="1" x14ac:dyDescent="0.25">
      <c r="A275" s="378" t="s">
        <v>36</v>
      </c>
      <c r="B275" s="378" t="s">
        <v>84</v>
      </c>
      <c r="C275" s="378" t="s">
        <v>521</v>
      </c>
      <c r="D275" s="369">
        <v>85</v>
      </c>
      <c r="E275" s="369">
        <v>59</v>
      </c>
      <c r="F275" s="369">
        <v>299</v>
      </c>
      <c r="G275" s="369">
        <v>175</v>
      </c>
      <c r="H275" s="369">
        <v>0</v>
      </c>
      <c r="I275" s="369">
        <v>0</v>
      </c>
      <c r="J275" s="369">
        <v>0</v>
      </c>
      <c r="K275" s="369">
        <v>0</v>
      </c>
      <c r="L275" s="369">
        <v>13</v>
      </c>
      <c r="M275" s="369">
        <v>4</v>
      </c>
      <c r="N275" s="398">
        <v>0</v>
      </c>
      <c r="O275" s="398">
        <v>0</v>
      </c>
      <c r="P275" s="398">
        <v>0</v>
      </c>
      <c r="Q275" s="398">
        <v>0</v>
      </c>
      <c r="R275" s="398">
        <v>0</v>
      </c>
      <c r="S275" s="398">
        <v>0</v>
      </c>
      <c r="T275" s="369">
        <v>4</v>
      </c>
      <c r="U275" s="369">
        <v>5</v>
      </c>
      <c r="V275" s="369">
        <v>15</v>
      </c>
      <c r="W275" s="369">
        <v>10</v>
      </c>
      <c r="X275" s="369">
        <v>3</v>
      </c>
      <c r="Y275" s="369">
        <v>2</v>
      </c>
      <c r="Z275" s="369">
        <v>1</v>
      </c>
      <c r="AA275" s="369">
        <v>1</v>
      </c>
      <c r="AB275" s="369">
        <v>3</v>
      </c>
      <c r="AC275" s="369">
        <v>1</v>
      </c>
      <c r="AD275" s="369">
        <v>0</v>
      </c>
      <c r="AE275" s="369">
        <v>0</v>
      </c>
    </row>
    <row r="276" spans="1:31" s="369" customFormat="1" ht="32.25" customHeight="1" x14ac:dyDescent="0.25">
      <c r="A276" s="378" t="s">
        <v>36</v>
      </c>
      <c r="B276" s="378" t="s">
        <v>84</v>
      </c>
      <c r="C276" s="378" t="s">
        <v>522</v>
      </c>
      <c r="D276" s="369">
        <v>50</v>
      </c>
      <c r="E276" s="369">
        <v>12</v>
      </c>
      <c r="F276" s="369">
        <v>343</v>
      </c>
      <c r="G276" s="369">
        <v>75</v>
      </c>
      <c r="H276" s="369">
        <v>128</v>
      </c>
      <c r="I276" s="369">
        <v>14</v>
      </c>
      <c r="J276" s="369">
        <v>174</v>
      </c>
      <c r="K276" s="369">
        <v>27</v>
      </c>
      <c r="L276" s="369">
        <v>33</v>
      </c>
      <c r="M276" s="369">
        <v>17</v>
      </c>
      <c r="N276" s="398">
        <v>5</v>
      </c>
      <c r="O276" s="398">
        <v>0</v>
      </c>
      <c r="P276" s="398">
        <v>24</v>
      </c>
      <c r="Q276" s="398">
        <v>4</v>
      </c>
      <c r="R276" s="398">
        <v>9</v>
      </c>
      <c r="S276" s="398">
        <v>2</v>
      </c>
      <c r="T276" s="369">
        <v>10</v>
      </c>
      <c r="U276" s="369">
        <v>29</v>
      </c>
      <c r="V276" s="369">
        <v>72</v>
      </c>
      <c r="W276" s="369">
        <v>49</v>
      </c>
      <c r="X276" s="369">
        <v>15</v>
      </c>
      <c r="Y276" s="369">
        <v>20</v>
      </c>
      <c r="Z276" s="369">
        <v>8</v>
      </c>
      <c r="AA276" s="369">
        <v>3</v>
      </c>
      <c r="AB276" s="369">
        <v>62</v>
      </c>
      <c r="AC276" s="369">
        <v>19</v>
      </c>
      <c r="AD276" s="369">
        <v>4</v>
      </c>
      <c r="AE276" s="369">
        <v>0</v>
      </c>
    </row>
    <row r="277" spans="1:31" s="369" customFormat="1" ht="32.25" customHeight="1" x14ac:dyDescent="0.25">
      <c r="A277" s="378" t="s">
        <v>36</v>
      </c>
      <c r="B277" s="378" t="s">
        <v>84</v>
      </c>
      <c r="C277" s="378" t="s">
        <v>89</v>
      </c>
      <c r="D277" s="369">
        <v>48</v>
      </c>
      <c r="E277" s="369">
        <v>45</v>
      </c>
      <c r="F277" s="369">
        <v>204</v>
      </c>
      <c r="G277" s="369">
        <v>217</v>
      </c>
      <c r="H277" s="369">
        <v>79</v>
      </c>
      <c r="I277" s="369">
        <v>42</v>
      </c>
      <c r="J277" s="369">
        <v>0</v>
      </c>
      <c r="K277" s="369">
        <v>0</v>
      </c>
      <c r="L277" s="369">
        <v>25</v>
      </c>
      <c r="M277" s="369">
        <v>34</v>
      </c>
      <c r="N277" s="398">
        <v>0</v>
      </c>
      <c r="O277" s="398">
        <v>0</v>
      </c>
      <c r="P277" s="398">
        <v>16</v>
      </c>
      <c r="Q277" s="398">
        <v>11</v>
      </c>
      <c r="R277" s="398">
        <v>0</v>
      </c>
      <c r="S277" s="398">
        <v>0</v>
      </c>
      <c r="T277" s="369">
        <v>26</v>
      </c>
      <c r="U277" s="369">
        <v>22</v>
      </c>
      <c r="V277" s="369">
        <v>51</v>
      </c>
      <c r="W277" s="369">
        <v>52</v>
      </c>
      <c r="X277" s="369">
        <v>16</v>
      </c>
      <c r="Y277" s="369">
        <v>14</v>
      </c>
      <c r="Z277" s="369">
        <v>1</v>
      </c>
      <c r="AA277" s="369">
        <v>6</v>
      </c>
      <c r="AB277" s="369">
        <v>12</v>
      </c>
      <c r="AC277" s="369">
        <v>10</v>
      </c>
      <c r="AD277" s="369">
        <v>0</v>
      </c>
      <c r="AE277" s="369">
        <v>0</v>
      </c>
    </row>
    <row r="278" spans="1:31" s="369" customFormat="1" ht="32.25" customHeight="1" x14ac:dyDescent="0.25">
      <c r="A278" s="378" t="s">
        <v>36</v>
      </c>
      <c r="B278" s="378" t="s">
        <v>65</v>
      </c>
      <c r="C278" s="378" t="s">
        <v>523</v>
      </c>
      <c r="D278" s="369">
        <v>5</v>
      </c>
      <c r="E278" s="369">
        <v>7</v>
      </c>
      <c r="F278" s="369">
        <v>355</v>
      </c>
      <c r="G278" s="369">
        <v>200</v>
      </c>
      <c r="H278" s="369">
        <v>0</v>
      </c>
      <c r="I278" s="369">
        <v>0</v>
      </c>
      <c r="J278" s="369">
        <v>0</v>
      </c>
      <c r="K278" s="369">
        <v>0</v>
      </c>
      <c r="L278" s="369">
        <v>17</v>
      </c>
      <c r="M278" s="369">
        <v>7</v>
      </c>
      <c r="N278" s="398">
        <v>0</v>
      </c>
      <c r="O278" s="398">
        <v>0</v>
      </c>
      <c r="P278" s="398">
        <v>0</v>
      </c>
      <c r="Q278" s="398">
        <v>0</v>
      </c>
      <c r="R278" s="398">
        <v>0</v>
      </c>
      <c r="S278" s="398">
        <v>0</v>
      </c>
      <c r="T278" s="369">
        <v>0</v>
      </c>
      <c r="U278" s="369">
        <v>0</v>
      </c>
      <c r="V278" s="369">
        <v>0</v>
      </c>
      <c r="W278" s="369">
        <v>0</v>
      </c>
      <c r="X278" s="369">
        <v>0</v>
      </c>
      <c r="Y278" s="369">
        <v>0</v>
      </c>
      <c r="Z278" s="369">
        <v>1</v>
      </c>
      <c r="AA278" s="369">
        <v>2</v>
      </c>
      <c r="AB278" s="369">
        <v>4</v>
      </c>
      <c r="AC278" s="369">
        <v>5</v>
      </c>
      <c r="AD278" s="369">
        <v>0</v>
      </c>
      <c r="AE278" s="369">
        <v>0</v>
      </c>
    </row>
    <row r="279" spans="1:31" s="369" customFormat="1" ht="32.25" customHeight="1" x14ac:dyDescent="0.25">
      <c r="A279" s="378" t="s">
        <v>36</v>
      </c>
      <c r="B279" s="378" t="s">
        <v>65</v>
      </c>
      <c r="C279" s="378" t="s">
        <v>524</v>
      </c>
      <c r="D279" s="369">
        <v>68</v>
      </c>
      <c r="E279" s="369">
        <v>35</v>
      </c>
      <c r="F279" s="369">
        <v>565</v>
      </c>
      <c r="G279" s="369">
        <v>280</v>
      </c>
      <c r="H279" s="369">
        <v>0</v>
      </c>
      <c r="I279" s="369">
        <v>0</v>
      </c>
      <c r="J279" s="369">
        <v>0</v>
      </c>
      <c r="K279" s="369">
        <v>0</v>
      </c>
      <c r="L279" s="369">
        <v>149</v>
      </c>
      <c r="M279" s="369">
        <v>49</v>
      </c>
      <c r="N279" s="398">
        <v>0</v>
      </c>
      <c r="O279" s="398">
        <v>0</v>
      </c>
      <c r="P279" s="398">
        <v>0</v>
      </c>
      <c r="Q279" s="398">
        <v>0</v>
      </c>
      <c r="R279" s="398">
        <v>0</v>
      </c>
      <c r="S279" s="398">
        <v>0</v>
      </c>
      <c r="T279" s="369">
        <v>55</v>
      </c>
      <c r="U279" s="369">
        <v>111</v>
      </c>
      <c r="V279" s="369">
        <v>96</v>
      </c>
      <c r="W279" s="369">
        <v>235</v>
      </c>
      <c r="X279" s="369">
        <v>19</v>
      </c>
      <c r="Y279" s="369">
        <v>59</v>
      </c>
      <c r="Z279" s="369">
        <v>1</v>
      </c>
      <c r="AA279" s="369">
        <v>0</v>
      </c>
      <c r="AB279" s="369">
        <v>11</v>
      </c>
      <c r="AC279" s="369">
        <v>16</v>
      </c>
      <c r="AD279" s="369">
        <v>0</v>
      </c>
      <c r="AE279" s="369">
        <v>0</v>
      </c>
    </row>
    <row r="280" spans="1:31" s="369" customFormat="1" ht="32.25" customHeight="1" x14ac:dyDescent="0.25">
      <c r="A280" s="378" t="s">
        <v>36</v>
      </c>
      <c r="B280" s="378" t="s">
        <v>65</v>
      </c>
      <c r="C280" s="378" t="s">
        <v>525</v>
      </c>
      <c r="D280" s="369">
        <v>33</v>
      </c>
      <c r="E280" s="369">
        <v>43</v>
      </c>
      <c r="F280" s="369">
        <v>377</v>
      </c>
      <c r="G280" s="369">
        <v>260</v>
      </c>
      <c r="H280" s="369">
        <v>12</v>
      </c>
      <c r="I280" s="369">
        <v>2</v>
      </c>
      <c r="J280" s="369">
        <v>2</v>
      </c>
      <c r="K280" s="369">
        <v>0</v>
      </c>
      <c r="L280" s="369">
        <v>28</v>
      </c>
      <c r="M280" s="369">
        <v>16</v>
      </c>
      <c r="N280" s="398">
        <v>0</v>
      </c>
      <c r="O280" s="398">
        <v>0</v>
      </c>
      <c r="P280" s="398">
        <v>0</v>
      </c>
      <c r="Q280" s="398">
        <v>0</v>
      </c>
      <c r="R280" s="398">
        <v>0</v>
      </c>
      <c r="S280" s="398">
        <v>0</v>
      </c>
      <c r="T280" s="369">
        <v>31</v>
      </c>
      <c r="U280" s="369">
        <v>63</v>
      </c>
      <c r="V280" s="369">
        <v>107</v>
      </c>
      <c r="W280" s="369">
        <v>178</v>
      </c>
      <c r="X280" s="369">
        <v>47</v>
      </c>
      <c r="Y280" s="369">
        <v>65</v>
      </c>
      <c r="Z280" s="369">
        <v>0</v>
      </c>
      <c r="AA280" s="369">
        <v>0</v>
      </c>
      <c r="AB280" s="369">
        <v>2</v>
      </c>
      <c r="AC280" s="369">
        <v>5</v>
      </c>
      <c r="AD280" s="369">
        <v>0</v>
      </c>
      <c r="AE280" s="369">
        <v>0</v>
      </c>
    </row>
    <row r="281" spans="1:31" s="369" customFormat="1" ht="32.25" customHeight="1" x14ac:dyDescent="0.25">
      <c r="A281" s="378" t="s">
        <v>36</v>
      </c>
      <c r="B281" s="378" t="s">
        <v>65</v>
      </c>
      <c r="C281" s="378" t="s">
        <v>526</v>
      </c>
      <c r="D281" s="369">
        <v>51</v>
      </c>
      <c r="E281" s="369">
        <v>58</v>
      </c>
      <c r="F281" s="369">
        <v>314</v>
      </c>
      <c r="G281" s="369">
        <v>293</v>
      </c>
      <c r="H281" s="369">
        <v>0</v>
      </c>
      <c r="I281" s="369">
        <v>0</v>
      </c>
      <c r="J281" s="369">
        <v>0</v>
      </c>
      <c r="K281" s="369">
        <v>0</v>
      </c>
      <c r="L281" s="369">
        <v>19</v>
      </c>
      <c r="M281" s="369">
        <v>8</v>
      </c>
      <c r="N281" s="398">
        <v>0</v>
      </c>
      <c r="O281" s="398">
        <v>0</v>
      </c>
      <c r="P281" s="398">
        <v>0</v>
      </c>
      <c r="Q281" s="398">
        <v>0</v>
      </c>
      <c r="R281" s="398">
        <v>0</v>
      </c>
      <c r="S281" s="398">
        <v>0</v>
      </c>
      <c r="T281" s="369">
        <v>0</v>
      </c>
      <c r="U281" s="369">
        <v>0</v>
      </c>
      <c r="V281" s="369">
        <v>0</v>
      </c>
      <c r="W281" s="369">
        <v>0</v>
      </c>
      <c r="X281" s="369">
        <v>0</v>
      </c>
      <c r="Y281" s="369">
        <v>0</v>
      </c>
      <c r="Z281" s="369">
        <v>0</v>
      </c>
      <c r="AA281" s="369">
        <v>4</v>
      </c>
      <c r="AB281" s="369">
        <v>6</v>
      </c>
      <c r="AC281" s="369">
        <v>13</v>
      </c>
      <c r="AD281" s="369">
        <v>0</v>
      </c>
      <c r="AE281" s="369">
        <v>0</v>
      </c>
    </row>
    <row r="282" spans="1:31" s="369" customFormat="1" ht="32.25" customHeight="1" x14ac:dyDescent="0.25">
      <c r="A282" s="378" t="s">
        <v>36</v>
      </c>
      <c r="B282" s="378" t="s">
        <v>65</v>
      </c>
      <c r="C282" s="378" t="s">
        <v>527</v>
      </c>
      <c r="D282" s="369">
        <v>23</v>
      </c>
      <c r="E282" s="369">
        <v>34</v>
      </c>
      <c r="F282" s="369">
        <v>224</v>
      </c>
      <c r="G282" s="369">
        <v>194</v>
      </c>
      <c r="H282" s="369">
        <v>0</v>
      </c>
      <c r="I282" s="369">
        <v>0</v>
      </c>
      <c r="J282" s="369">
        <v>0</v>
      </c>
      <c r="K282" s="369">
        <v>0</v>
      </c>
      <c r="L282" s="369">
        <v>27</v>
      </c>
      <c r="M282" s="369">
        <v>25</v>
      </c>
      <c r="N282" s="398">
        <v>0</v>
      </c>
      <c r="O282" s="398">
        <v>0</v>
      </c>
      <c r="P282" s="398">
        <v>6</v>
      </c>
      <c r="Q282" s="398">
        <v>11</v>
      </c>
      <c r="R282" s="398">
        <v>0</v>
      </c>
      <c r="S282" s="398">
        <v>0</v>
      </c>
      <c r="T282" s="369">
        <v>0</v>
      </c>
      <c r="U282" s="369">
        <v>0</v>
      </c>
      <c r="V282" s="369">
        <v>0</v>
      </c>
      <c r="W282" s="369">
        <v>0</v>
      </c>
      <c r="X282" s="369">
        <v>0</v>
      </c>
      <c r="Y282" s="369">
        <v>0</v>
      </c>
      <c r="Z282" s="369">
        <v>3</v>
      </c>
      <c r="AA282" s="369">
        <v>2</v>
      </c>
      <c r="AB282" s="369">
        <v>12</v>
      </c>
      <c r="AC282" s="369">
        <v>8</v>
      </c>
      <c r="AD282" s="369">
        <v>0</v>
      </c>
      <c r="AE282" s="369">
        <v>0</v>
      </c>
    </row>
    <row r="283" spans="1:31" s="369" customFormat="1" ht="32.25" customHeight="1" x14ac:dyDescent="0.25">
      <c r="A283" s="378" t="s">
        <v>36</v>
      </c>
      <c r="B283" s="378" t="s">
        <v>65</v>
      </c>
      <c r="C283" s="378" t="s">
        <v>528</v>
      </c>
      <c r="D283" s="369">
        <v>9</v>
      </c>
      <c r="E283" s="369">
        <v>16</v>
      </c>
      <c r="F283" s="369">
        <v>283</v>
      </c>
      <c r="G283" s="369">
        <v>189</v>
      </c>
      <c r="H283" s="369">
        <v>0</v>
      </c>
      <c r="I283" s="369">
        <v>0</v>
      </c>
      <c r="J283" s="369">
        <v>0</v>
      </c>
      <c r="K283" s="369">
        <v>0</v>
      </c>
      <c r="L283" s="369">
        <v>19</v>
      </c>
      <c r="M283" s="369">
        <v>11</v>
      </c>
      <c r="N283" s="398">
        <v>0</v>
      </c>
      <c r="O283" s="398">
        <v>0</v>
      </c>
      <c r="P283" s="398">
        <v>0</v>
      </c>
      <c r="Q283" s="398">
        <v>0</v>
      </c>
      <c r="R283" s="398">
        <v>0</v>
      </c>
      <c r="S283" s="398">
        <v>0</v>
      </c>
      <c r="T283" s="369">
        <v>0</v>
      </c>
      <c r="U283" s="369">
        <v>0</v>
      </c>
      <c r="V283" s="369">
        <v>0</v>
      </c>
      <c r="W283" s="369">
        <v>0</v>
      </c>
      <c r="X283" s="369">
        <v>0</v>
      </c>
      <c r="Y283" s="369">
        <v>0</v>
      </c>
      <c r="Z283" s="369">
        <v>4</v>
      </c>
      <c r="AA283" s="369">
        <v>2</v>
      </c>
      <c r="AB283" s="369">
        <v>4</v>
      </c>
      <c r="AC283" s="369">
        <v>2</v>
      </c>
      <c r="AD283" s="369">
        <v>0</v>
      </c>
      <c r="AE283" s="369">
        <v>0</v>
      </c>
    </row>
    <row r="284" spans="1:31" s="369" customFormat="1" ht="32.25" customHeight="1" x14ac:dyDescent="0.25">
      <c r="A284" s="378" t="s">
        <v>36</v>
      </c>
      <c r="B284" s="378" t="s">
        <v>65</v>
      </c>
      <c r="C284" s="378" t="s">
        <v>529</v>
      </c>
      <c r="D284" s="369">
        <v>59</v>
      </c>
      <c r="E284" s="369">
        <v>45</v>
      </c>
      <c r="F284" s="369">
        <v>133</v>
      </c>
      <c r="G284" s="369">
        <v>94</v>
      </c>
      <c r="H284" s="369">
        <v>133</v>
      </c>
      <c r="I284" s="369">
        <v>94</v>
      </c>
      <c r="J284" s="369">
        <v>0</v>
      </c>
      <c r="K284" s="369">
        <v>0</v>
      </c>
      <c r="L284" s="369">
        <v>18</v>
      </c>
      <c r="M284" s="369">
        <v>15</v>
      </c>
      <c r="N284" s="398">
        <v>0</v>
      </c>
      <c r="O284" s="398">
        <v>0</v>
      </c>
      <c r="P284" s="398">
        <v>0</v>
      </c>
      <c r="Q284" s="398">
        <v>0</v>
      </c>
      <c r="R284" s="398">
        <v>0</v>
      </c>
      <c r="S284" s="398">
        <v>0</v>
      </c>
      <c r="T284" s="369">
        <v>0</v>
      </c>
      <c r="U284" s="369">
        <v>0</v>
      </c>
      <c r="V284" s="369">
        <v>0</v>
      </c>
      <c r="W284" s="369">
        <v>0</v>
      </c>
      <c r="X284" s="369">
        <v>0</v>
      </c>
      <c r="Y284" s="369">
        <v>0</v>
      </c>
      <c r="Z284" s="369">
        <v>1</v>
      </c>
      <c r="AA284" s="369">
        <v>1</v>
      </c>
      <c r="AB284" s="369">
        <v>1</v>
      </c>
      <c r="AC284" s="369">
        <v>1</v>
      </c>
      <c r="AD284" s="369">
        <v>0</v>
      </c>
      <c r="AE284" s="369">
        <v>0</v>
      </c>
    </row>
    <row r="285" spans="1:31" s="369" customFormat="1" ht="32.25" customHeight="1" x14ac:dyDescent="0.25">
      <c r="A285" s="378" t="s">
        <v>36</v>
      </c>
      <c r="B285" s="378" t="s">
        <v>493</v>
      </c>
      <c r="C285" s="378" t="s">
        <v>530</v>
      </c>
      <c r="D285" s="369">
        <v>18</v>
      </c>
      <c r="E285" s="369">
        <v>128</v>
      </c>
      <c r="F285" s="369">
        <v>45</v>
      </c>
      <c r="G285" s="369">
        <v>314</v>
      </c>
      <c r="H285" s="369">
        <v>0</v>
      </c>
      <c r="I285" s="369">
        <v>0</v>
      </c>
      <c r="J285" s="369">
        <v>0</v>
      </c>
      <c r="K285" s="369">
        <v>0</v>
      </c>
      <c r="L285" s="369">
        <v>4</v>
      </c>
      <c r="M285" s="369">
        <v>19</v>
      </c>
      <c r="N285" s="398">
        <v>0</v>
      </c>
      <c r="O285" s="398">
        <v>0</v>
      </c>
      <c r="P285" s="398">
        <v>0</v>
      </c>
      <c r="Q285" s="398">
        <v>0</v>
      </c>
      <c r="R285" s="398">
        <v>0</v>
      </c>
      <c r="S285" s="398">
        <v>0</v>
      </c>
      <c r="T285" s="369">
        <v>0</v>
      </c>
      <c r="U285" s="369">
        <v>0</v>
      </c>
      <c r="V285" s="369">
        <v>0</v>
      </c>
      <c r="W285" s="369">
        <v>0</v>
      </c>
      <c r="X285" s="369">
        <v>0</v>
      </c>
      <c r="Y285" s="369">
        <v>0</v>
      </c>
      <c r="Z285" s="369">
        <v>0</v>
      </c>
      <c r="AA285" s="369">
        <v>0</v>
      </c>
      <c r="AB285" s="369">
        <v>0</v>
      </c>
      <c r="AC285" s="369">
        <v>0</v>
      </c>
      <c r="AD285" s="369">
        <v>0</v>
      </c>
      <c r="AE285" s="369">
        <v>0</v>
      </c>
    </row>
    <row r="286" spans="1:31" s="369" customFormat="1" ht="32.25" customHeight="1" x14ac:dyDescent="0.25">
      <c r="A286" s="378" t="s">
        <v>36</v>
      </c>
      <c r="B286" s="378" t="s">
        <v>493</v>
      </c>
      <c r="C286" s="378" t="s">
        <v>531</v>
      </c>
      <c r="D286" s="369">
        <v>21</v>
      </c>
      <c r="E286" s="369">
        <v>165</v>
      </c>
      <c r="F286" s="369">
        <v>55</v>
      </c>
      <c r="G286" s="369">
        <v>515</v>
      </c>
      <c r="H286" s="369">
        <v>19</v>
      </c>
      <c r="I286" s="369">
        <v>46</v>
      </c>
      <c r="J286" s="369">
        <v>7</v>
      </c>
      <c r="K286" s="369">
        <v>28</v>
      </c>
      <c r="L286" s="369">
        <v>7</v>
      </c>
      <c r="M286" s="369">
        <v>63</v>
      </c>
      <c r="N286" s="398">
        <v>3</v>
      </c>
      <c r="O286" s="398">
        <v>49</v>
      </c>
      <c r="P286" s="398">
        <v>4</v>
      </c>
      <c r="Q286" s="398">
        <v>31</v>
      </c>
      <c r="R286" s="398">
        <v>0</v>
      </c>
      <c r="S286" s="398">
        <v>4</v>
      </c>
      <c r="T286" s="369">
        <v>27</v>
      </c>
      <c r="U286" s="369">
        <v>202</v>
      </c>
      <c r="V286" s="369">
        <v>119</v>
      </c>
      <c r="W286" s="369">
        <v>600</v>
      </c>
      <c r="X286" s="369">
        <v>23</v>
      </c>
      <c r="Y286" s="369">
        <v>137</v>
      </c>
      <c r="Z286" s="369">
        <v>3</v>
      </c>
      <c r="AA286" s="369">
        <v>3</v>
      </c>
      <c r="AB286" s="369">
        <v>18</v>
      </c>
      <c r="AC286" s="369">
        <v>37</v>
      </c>
      <c r="AD286" s="369">
        <v>2</v>
      </c>
      <c r="AE286" s="369">
        <v>2</v>
      </c>
    </row>
    <row r="287" spans="1:31" s="369" customFormat="1" ht="32.25" customHeight="1" x14ac:dyDescent="0.25">
      <c r="A287" s="378" t="s">
        <v>36</v>
      </c>
      <c r="B287" s="378" t="s">
        <v>493</v>
      </c>
      <c r="C287" s="378" t="s">
        <v>300</v>
      </c>
      <c r="D287" s="369">
        <v>92</v>
      </c>
      <c r="E287" s="369">
        <v>182</v>
      </c>
      <c r="F287" s="369">
        <v>153</v>
      </c>
      <c r="G287" s="369">
        <v>336</v>
      </c>
      <c r="H287" s="369">
        <v>25</v>
      </c>
      <c r="I287" s="369">
        <v>42</v>
      </c>
      <c r="J287" s="369">
        <v>23</v>
      </c>
      <c r="K287" s="369">
        <v>49</v>
      </c>
      <c r="L287" s="369">
        <v>33</v>
      </c>
      <c r="M287" s="369">
        <v>49</v>
      </c>
      <c r="N287" s="398">
        <v>8</v>
      </c>
      <c r="O287" s="398">
        <v>38</v>
      </c>
      <c r="P287" s="398">
        <v>7</v>
      </c>
      <c r="Q287" s="398">
        <v>29</v>
      </c>
      <c r="R287" s="398">
        <v>2</v>
      </c>
      <c r="S287" s="398">
        <v>4</v>
      </c>
      <c r="T287" s="369">
        <v>64</v>
      </c>
      <c r="U287" s="369">
        <v>149</v>
      </c>
      <c r="V287" s="369">
        <v>124</v>
      </c>
      <c r="W287" s="369">
        <v>384</v>
      </c>
      <c r="X287" s="369">
        <v>43</v>
      </c>
      <c r="Y287" s="369">
        <v>149</v>
      </c>
      <c r="Z287" s="369">
        <v>2</v>
      </c>
      <c r="AA287" s="369">
        <v>3</v>
      </c>
      <c r="AB287" s="369">
        <v>20</v>
      </c>
      <c r="AC287" s="369">
        <v>24</v>
      </c>
      <c r="AD287" s="369">
        <v>4</v>
      </c>
      <c r="AE287" s="369">
        <v>3</v>
      </c>
    </row>
    <row r="288" spans="1:31" s="369" customFormat="1" ht="32.25" customHeight="1" x14ac:dyDescent="0.25">
      <c r="A288" s="378" t="s">
        <v>36</v>
      </c>
      <c r="B288" s="378" t="s">
        <v>493</v>
      </c>
      <c r="C288" s="378" t="s">
        <v>532</v>
      </c>
      <c r="D288" s="369">
        <v>54</v>
      </c>
      <c r="E288" s="369">
        <v>59</v>
      </c>
      <c r="F288" s="369">
        <v>236</v>
      </c>
      <c r="G288" s="369">
        <v>305</v>
      </c>
      <c r="H288" s="369">
        <v>4</v>
      </c>
      <c r="I288" s="369">
        <v>5</v>
      </c>
      <c r="J288" s="369">
        <v>1</v>
      </c>
      <c r="K288" s="369">
        <v>1</v>
      </c>
      <c r="L288" s="369">
        <v>9</v>
      </c>
      <c r="M288" s="369">
        <v>15</v>
      </c>
      <c r="N288" s="398">
        <v>0</v>
      </c>
      <c r="O288" s="398">
        <v>0</v>
      </c>
      <c r="P288" s="398">
        <v>0</v>
      </c>
      <c r="Q288" s="398">
        <v>2</v>
      </c>
      <c r="R288" s="398">
        <v>1</v>
      </c>
      <c r="S288" s="398">
        <v>8</v>
      </c>
      <c r="T288" s="369">
        <v>0</v>
      </c>
      <c r="U288" s="369">
        <v>0</v>
      </c>
      <c r="V288" s="369">
        <v>0</v>
      </c>
      <c r="W288" s="369">
        <v>0</v>
      </c>
      <c r="X288" s="369">
        <v>0</v>
      </c>
      <c r="Y288" s="369">
        <v>0</v>
      </c>
      <c r="Z288" s="369">
        <v>1</v>
      </c>
      <c r="AA288" s="369">
        <v>0</v>
      </c>
      <c r="AB288" s="369">
        <v>1</v>
      </c>
      <c r="AC288" s="369">
        <v>0</v>
      </c>
      <c r="AD288" s="369">
        <v>0</v>
      </c>
      <c r="AE288" s="369">
        <v>0</v>
      </c>
    </row>
    <row r="289" spans="1:31" s="369" customFormat="1" ht="32.25" customHeight="1" x14ac:dyDescent="0.25">
      <c r="A289" s="378" t="s">
        <v>36</v>
      </c>
      <c r="B289" s="378" t="s">
        <v>352</v>
      </c>
      <c r="C289" s="378" t="s">
        <v>533</v>
      </c>
      <c r="D289" s="369">
        <v>27</v>
      </c>
      <c r="E289" s="369">
        <v>17</v>
      </c>
      <c r="F289" s="369">
        <v>184</v>
      </c>
      <c r="G289" s="369">
        <v>251</v>
      </c>
      <c r="H289" s="369">
        <v>1</v>
      </c>
      <c r="I289" s="369">
        <v>0</v>
      </c>
      <c r="J289" s="369">
        <v>0</v>
      </c>
      <c r="K289" s="369">
        <v>1</v>
      </c>
      <c r="L289" s="369">
        <v>24</v>
      </c>
      <c r="M289" s="369">
        <v>37</v>
      </c>
      <c r="N289" s="398">
        <v>0</v>
      </c>
      <c r="O289" s="398">
        <v>0</v>
      </c>
      <c r="P289" s="398">
        <v>0</v>
      </c>
      <c r="Q289" s="398">
        <v>0</v>
      </c>
      <c r="R289" s="398">
        <v>0</v>
      </c>
      <c r="S289" s="398">
        <v>0</v>
      </c>
      <c r="T289" s="369">
        <v>13</v>
      </c>
      <c r="U289" s="369">
        <v>8</v>
      </c>
      <c r="V289" s="369">
        <v>28</v>
      </c>
      <c r="W289" s="369">
        <v>28</v>
      </c>
      <c r="X289" s="369">
        <v>0</v>
      </c>
      <c r="Y289" s="369">
        <v>3</v>
      </c>
      <c r="Z289" s="369">
        <v>2</v>
      </c>
      <c r="AA289" s="369">
        <v>0</v>
      </c>
      <c r="AB289" s="369">
        <v>9</v>
      </c>
      <c r="AC289" s="369">
        <v>4</v>
      </c>
      <c r="AD289" s="369">
        <v>0</v>
      </c>
      <c r="AE289" s="369">
        <v>0</v>
      </c>
    </row>
    <row r="290" spans="1:31" s="369" customFormat="1" ht="32.25" customHeight="1" x14ac:dyDescent="0.25">
      <c r="A290" s="378" t="s">
        <v>36</v>
      </c>
      <c r="B290" s="378" t="s">
        <v>77</v>
      </c>
      <c r="C290" s="378" t="s">
        <v>83</v>
      </c>
      <c r="D290" s="369">
        <v>202</v>
      </c>
      <c r="E290" s="369">
        <v>40</v>
      </c>
      <c r="F290" s="369">
        <v>380</v>
      </c>
      <c r="G290" s="369">
        <v>91</v>
      </c>
      <c r="H290" s="369">
        <v>0</v>
      </c>
      <c r="I290" s="369">
        <v>1</v>
      </c>
      <c r="J290" s="369">
        <v>0</v>
      </c>
      <c r="K290" s="369">
        <v>0</v>
      </c>
      <c r="L290" s="369">
        <v>62</v>
      </c>
      <c r="M290" s="369">
        <v>9</v>
      </c>
      <c r="N290" s="398">
        <v>1</v>
      </c>
      <c r="O290" s="398">
        <v>0</v>
      </c>
      <c r="P290" s="398">
        <v>1</v>
      </c>
      <c r="Q290" s="398">
        <v>0</v>
      </c>
      <c r="R290" s="398">
        <v>4</v>
      </c>
      <c r="S290" s="398">
        <v>0</v>
      </c>
      <c r="T290" s="369">
        <v>0</v>
      </c>
      <c r="U290" s="369">
        <v>0</v>
      </c>
      <c r="V290" s="369">
        <v>0</v>
      </c>
      <c r="W290" s="369">
        <v>0</v>
      </c>
      <c r="X290" s="369">
        <v>0</v>
      </c>
      <c r="Y290" s="369">
        <v>0</v>
      </c>
      <c r="Z290" s="369">
        <v>1</v>
      </c>
      <c r="AA290" s="369">
        <v>2</v>
      </c>
      <c r="AB290" s="369">
        <v>9</v>
      </c>
      <c r="AC290" s="369">
        <v>6</v>
      </c>
      <c r="AD290" s="369">
        <v>0</v>
      </c>
      <c r="AE290" s="369">
        <v>0</v>
      </c>
    </row>
    <row r="291" spans="1:31" s="369" customFormat="1" ht="32.25" customHeight="1" x14ac:dyDescent="0.25">
      <c r="A291" s="378" t="s">
        <v>36</v>
      </c>
      <c r="B291" s="378" t="s">
        <v>77</v>
      </c>
      <c r="C291" s="378" t="s">
        <v>79</v>
      </c>
      <c r="D291" s="369">
        <v>8</v>
      </c>
      <c r="E291" s="369">
        <v>13</v>
      </c>
      <c r="F291" s="369">
        <v>57</v>
      </c>
      <c r="G291" s="369">
        <v>83</v>
      </c>
      <c r="H291" s="369">
        <v>57</v>
      </c>
      <c r="I291" s="369">
        <v>83</v>
      </c>
      <c r="J291" s="369">
        <v>57</v>
      </c>
      <c r="K291" s="369">
        <v>83</v>
      </c>
      <c r="L291" s="369">
        <v>14</v>
      </c>
      <c r="M291" s="369">
        <v>7</v>
      </c>
      <c r="N291" s="398">
        <v>0</v>
      </c>
      <c r="O291" s="398">
        <v>0</v>
      </c>
      <c r="P291" s="398">
        <v>0</v>
      </c>
      <c r="Q291" s="398">
        <v>0</v>
      </c>
      <c r="R291" s="398">
        <v>0</v>
      </c>
      <c r="S291" s="398">
        <v>0</v>
      </c>
      <c r="T291" s="369">
        <v>0</v>
      </c>
      <c r="U291" s="369">
        <v>0</v>
      </c>
      <c r="V291" s="369">
        <v>0</v>
      </c>
      <c r="W291" s="369">
        <v>0</v>
      </c>
      <c r="X291" s="369">
        <v>0</v>
      </c>
      <c r="Y291" s="369">
        <v>0</v>
      </c>
      <c r="Z291" s="369">
        <v>0</v>
      </c>
      <c r="AA291" s="369">
        <v>0</v>
      </c>
      <c r="AB291" s="369">
        <v>0</v>
      </c>
      <c r="AC291" s="369">
        <v>0</v>
      </c>
      <c r="AD291" s="369">
        <v>0</v>
      </c>
      <c r="AE291" s="369">
        <v>0</v>
      </c>
    </row>
    <row r="292" spans="1:31" s="369" customFormat="1" ht="32.25" customHeight="1" x14ac:dyDescent="0.25">
      <c r="A292" s="378" t="s">
        <v>36</v>
      </c>
      <c r="B292" s="378" t="s">
        <v>100</v>
      </c>
      <c r="C292" s="378" t="s">
        <v>245</v>
      </c>
      <c r="D292" s="369">
        <v>4</v>
      </c>
      <c r="E292" s="369">
        <v>131</v>
      </c>
      <c r="F292" s="369">
        <v>9</v>
      </c>
      <c r="G292" s="369">
        <v>300</v>
      </c>
      <c r="H292" s="369">
        <v>0</v>
      </c>
      <c r="I292" s="369">
        <v>13</v>
      </c>
      <c r="J292" s="369">
        <v>0</v>
      </c>
      <c r="K292" s="369">
        <v>3</v>
      </c>
      <c r="L292" s="369">
        <v>3</v>
      </c>
      <c r="M292" s="369">
        <v>68</v>
      </c>
      <c r="N292" s="398">
        <v>0</v>
      </c>
      <c r="O292" s="398">
        <v>38</v>
      </c>
      <c r="P292" s="398">
        <v>0</v>
      </c>
      <c r="Q292" s="398">
        <v>47</v>
      </c>
      <c r="R292" s="398">
        <v>0</v>
      </c>
      <c r="S292" s="398">
        <v>0</v>
      </c>
      <c r="T292" s="369">
        <v>0</v>
      </c>
      <c r="U292" s="369">
        <v>0</v>
      </c>
      <c r="V292" s="369">
        <v>0</v>
      </c>
      <c r="W292" s="369">
        <v>0</v>
      </c>
      <c r="X292" s="369">
        <v>0</v>
      </c>
      <c r="Y292" s="369">
        <v>0</v>
      </c>
      <c r="Z292" s="369">
        <v>2</v>
      </c>
      <c r="AA292" s="369">
        <v>6</v>
      </c>
      <c r="AB292" s="369">
        <v>5</v>
      </c>
      <c r="AC292" s="369">
        <v>9</v>
      </c>
      <c r="AD292" s="369">
        <v>0</v>
      </c>
      <c r="AE292" s="369">
        <v>0</v>
      </c>
    </row>
    <row r="293" spans="1:31" s="369" customFormat="1" ht="32.25" customHeight="1" x14ac:dyDescent="0.25">
      <c r="A293" s="378" t="s">
        <v>36</v>
      </c>
      <c r="B293" s="378" t="s">
        <v>100</v>
      </c>
      <c r="C293" s="378" t="s">
        <v>478</v>
      </c>
      <c r="D293" s="369">
        <v>17</v>
      </c>
      <c r="E293" s="369">
        <v>91</v>
      </c>
      <c r="F293" s="369">
        <v>50</v>
      </c>
      <c r="G293" s="369">
        <v>223</v>
      </c>
      <c r="H293" s="369">
        <v>0</v>
      </c>
      <c r="I293" s="369">
        <v>0</v>
      </c>
      <c r="J293" s="369">
        <v>0</v>
      </c>
      <c r="K293" s="369">
        <v>0</v>
      </c>
      <c r="L293" s="369">
        <v>3</v>
      </c>
      <c r="M293" s="369">
        <v>23</v>
      </c>
      <c r="N293" s="398">
        <v>0</v>
      </c>
      <c r="O293" s="398">
        <v>0</v>
      </c>
      <c r="P293" s="398">
        <v>0</v>
      </c>
      <c r="Q293" s="398">
        <v>0</v>
      </c>
      <c r="R293" s="398">
        <v>0</v>
      </c>
      <c r="S293" s="398">
        <v>0</v>
      </c>
      <c r="T293" s="369">
        <v>0</v>
      </c>
      <c r="U293" s="369">
        <v>0</v>
      </c>
      <c r="V293" s="369">
        <v>0</v>
      </c>
      <c r="W293" s="369">
        <v>0</v>
      </c>
      <c r="X293" s="369">
        <v>0</v>
      </c>
      <c r="Y293" s="369">
        <v>0</v>
      </c>
      <c r="Z293" s="369">
        <v>0</v>
      </c>
      <c r="AA293" s="369">
        <v>1</v>
      </c>
      <c r="AB293" s="369">
        <v>0</v>
      </c>
      <c r="AC293" s="369">
        <v>1</v>
      </c>
      <c r="AD293" s="369">
        <v>0</v>
      </c>
      <c r="AE293" s="369">
        <v>0</v>
      </c>
    </row>
    <row r="294" spans="1:31" s="369" customFormat="1" ht="32.25" customHeight="1" x14ac:dyDescent="0.25">
      <c r="A294" s="378" t="s">
        <v>36</v>
      </c>
      <c r="B294" s="378" t="s">
        <v>51</v>
      </c>
      <c r="C294" s="378" t="s">
        <v>534</v>
      </c>
      <c r="D294" s="369">
        <v>17</v>
      </c>
      <c r="E294" s="369">
        <v>68</v>
      </c>
      <c r="F294" s="369">
        <v>116</v>
      </c>
      <c r="G294" s="369">
        <v>267</v>
      </c>
      <c r="H294" s="369">
        <v>51</v>
      </c>
      <c r="I294" s="369">
        <v>70</v>
      </c>
      <c r="J294" s="369">
        <v>50</v>
      </c>
      <c r="K294" s="369">
        <v>38</v>
      </c>
      <c r="L294" s="369">
        <v>6</v>
      </c>
      <c r="M294" s="369">
        <v>8</v>
      </c>
      <c r="N294" s="398">
        <v>5</v>
      </c>
      <c r="O294" s="398">
        <v>15</v>
      </c>
      <c r="P294" s="398">
        <v>9</v>
      </c>
      <c r="Q294" s="398">
        <v>11</v>
      </c>
      <c r="R294" s="398">
        <v>3</v>
      </c>
      <c r="S294" s="398">
        <v>3</v>
      </c>
      <c r="T294" s="369">
        <v>5</v>
      </c>
      <c r="U294" s="369">
        <v>7</v>
      </c>
      <c r="V294" s="369">
        <v>8</v>
      </c>
      <c r="W294" s="369">
        <v>23</v>
      </c>
      <c r="X294" s="369">
        <v>1</v>
      </c>
      <c r="Y294" s="369">
        <v>4</v>
      </c>
      <c r="Z294" s="369">
        <v>1</v>
      </c>
      <c r="AA294" s="369">
        <v>1</v>
      </c>
      <c r="AB294" s="369">
        <v>3</v>
      </c>
      <c r="AC294" s="369">
        <v>6</v>
      </c>
      <c r="AD294" s="369">
        <v>1</v>
      </c>
      <c r="AE294" s="369">
        <v>0</v>
      </c>
    </row>
    <row r="295" spans="1:31" s="369" customFormat="1" ht="32.25" customHeight="1" x14ac:dyDescent="0.25">
      <c r="A295" s="378" t="s">
        <v>36</v>
      </c>
      <c r="B295" s="378" t="s">
        <v>503</v>
      </c>
      <c r="C295" s="378" t="s">
        <v>842</v>
      </c>
      <c r="D295" s="369">
        <v>0</v>
      </c>
      <c r="E295" s="369">
        <v>0</v>
      </c>
      <c r="F295" s="369">
        <v>66</v>
      </c>
      <c r="G295" s="369">
        <v>54</v>
      </c>
      <c r="H295" s="369">
        <v>146</v>
      </c>
      <c r="I295" s="369">
        <v>47</v>
      </c>
      <c r="J295" s="369">
        <v>816</v>
      </c>
      <c r="K295" s="369">
        <v>412</v>
      </c>
      <c r="L295" s="369">
        <v>3</v>
      </c>
      <c r="M295" s="369">
        <v>3</v>
      </c>
      <c r="N295" s="369">
        <v>0</v>
      </c>
      <c r="O295" s="369">
        <v>0</v>
      </c>
      <c r="P295" s="369">
        <v>12</v>
      </c>
      <c r="Q295" s="369">
        <v>8</v>
      </c>
      <c r="R295" s="369">
        <v>17</v>
      </c>
      <c r="S295" s="369">
        <v>9</v>
      </c>
      <c r="T295" s="369">
        <v>0</v>
      </c>
      <c r="U295" s="369">
        <v>0</v>
      </c>
      <c r="V295" s="369">
        <v>0</v>
      </c>
      <c r="W295" s="369">
        <v>0</v>
      </c>
      <c r="X295" s="369">
        <v>0</v>
      </c>
      <c r="Y295" s="369">
        <v>0</v>
      </c>
      <c r="Z295" s="369">
        <v>0</v>
      </c>
      <c r="AA295" s="369">
        <v>0</v>
      </c>
      <c r="AB295" s="369">
        <v>0</v>
      </c>
      <c r="AC295" s="369">
        <v>0</v>
      </c>
      <c r="AD295" s="369">
        <v>0</v>
      </c>
      <c r="AE295" s="369">
        <v>0</v>
      </c>
    </row>
    <row r="296" spans="1:31" s="369" customFormat="1" ht="32.25" customHeight="1" x14ac:dyDescent="0.25">
      <c r="A296" s="378" t="s">
        <v>36</v>
      </c>
      <c r="B296" s="378" t="s">
        <v>503</v>
      </c>
      <c r="C296" s="378" t="s">
        <v>843</v>
      </c>
      <c r="D296" s="369">
        <v>0</v>
      </c>
      <c r="E296" s="369">
        <v>0</v>
      </c>
      <c r="F296" s="369">
        <v>10</v>
      </c>
      <c r="G296" s="369">
        <v>14</v>
      </c>
      <c r="H296" s="369">
        <v>96</v>
      </c>
      <c r="I296" s="369">
        <v>47</v>
      </c>
      <c r="J296" s="369">
        <v>1034</v>
      </c>
      <c r="K296" s="369">
        <v>406</v>
      </c>
      <c r="L296" s="369">
        <v>5</v>
      </c>
      <c r="M296" s="369">
        <v>6</v>
      </c>
      <c r="N296" s="369">
        <v>0</v>
      </c>
      <c r="O296" s="369">
        <v>0</v>
      </c>
      <c r="P296" s="369">
        <v>3</v>
      </c>
      <c r="Q296" s="369">
        <v>12</v>
      </c>
      <c r="R296" s="369">
        <v>21</v>
      </c>
      <c r="S296" s="369">
        <v>11</v>
      </c>
      <c r="T296" s="369">
        <v>0</v>
      </c>
      <c r="U296" s="369">
        <v>0</v>
      </c>
      <c r="V296" s="369">
        <v>0</v>
      </c>
      <c r="W296" s="369">
        <v>0</v>
      </c>
      <c r="X296" s="369">
        <v>0</v>
      </c>
      <c r="Y296" s="369">
        <v>0</v>
      </c>
      <c r="Z296" s="369">
        <v>0</v>
      </c>
      <c r="AA296" s="369">
        <v>0</v>
      </c>
      <c r="AB296" s="369">
        <v>0</v>
      </c>
      <c r="AC296" s="369">
        <v>0</v>
      </c>
      <c r="AD296" s="369">
        <v>0</v>
      </c>
      <c r="AE296" s="369">
        <v>0</v>
      </c>
    </row>
    <row r="297" spans="1:31" s="369" customFormat="1" ht="32.25" customHeight="1" x14ac:dyDescent="0.25">
      <c r="A297" s="378" t="s">
        <v>36</v>
      </c>
      <c r="B297" s="378" t="s">
        <v>503</v>
      </c>
      <c r="C297" s="378" t="s">
        <v>535</v>
      </c>
      <c r="D297" s="369">
        <v>0</v>
      </c>
      <c r="E297" s="369">
        <v>0</v>
      </c>
      <c r="F297" s="369">
        <v>41</v>
      </c>
      <c r="G297" s="369">
        <v>30</v>
      </c>
      <c r="H297" s="369">
        <v>40</v>
      </c>
      <c r="I297" s="369">
        <v>29</v>
      </c>
      <c r="J297" s="369">
        <v>597</v>
      </c>
      <c r="K297" s="369">
        <v>622</v>
      </c>
      <c r="L297" s="369">
        <v>1</v>
      </c>
      <c r="M297" s="369">
        <v>2</v>
      </c>
      <c r="N297" s="369">
        <v>0</v>
      </c>
      <c r="O297" s="369">
        <v>0</v>
      </c>
      <c r="P297" s="369">
        <v>2</v>
      </c>
      <c r="Q297" s="369">
        <v>9</v>
      </c>
      <c r="R297" s="369">
        <v>1</v>
      </c>
      <c r="S297" s="369">
        <v>1</v>
      </c>
      <c r="T297" s="369">
        <v>0</v>
      </c>
      <c r="U297" s="369">
        <v>0</v>
      </c>
      <c r="V297" s="369">
        <v>2</v>
      </c>
      <c r="W297" s="369">
        <v>2</v>
      </c>
      <c r="X297" s="369">
        <v>4</v>
      </c>
      <c r="Y297" s="369">
        <v>3</v>
      </c>
      <c r="Z297" s="369">
        <v>0</v>
      </c>
      <c r="AA297" s="369">
        <v>0</v>
      </c>
      <c r="AB297" s="369">
        <v>0</v>
      </c>
      <c r="AC297" s="369">
        <v>0</v>
      </c>
      <c r="AD297" s="369">
        <v>0</v>
      </c>
      <c r="AE297" s="369">
        <v>0</v>
      </c>
    </row>
    <row r="298" spans="1:31" s="369" customFormat="1" ht="32.25" customHeight="1" x14ac:dyDescent="0.25">
      <c r="A298" s="378" t="s">
        <v>36</v>
      </c>
      <c r="B298" s="378" t="s">
        <v>503</v>
      </c>
      <c r="C298" s="378" t="s">
        <v>310</v>
      </c>
      <c r="D298" s="369">
        <v>0</v>
      </c>
      <c r="E298" s="369">
        <v>0</v>
      </c>
      <c r="F298" s="369">
        <v>49</v>
      </c>
      <c r="G298" s="369">
        <v>15</v>
      </c>
      <c r="H298" s="369">
        <v>190</v>
      </c>
      <c r="I298" s="369">
        <v>35</v>
      </c>
      <c r="J298" s="369">
        <v>1201</v>
      </c>
      <c r="K298" s="369">
        <v>178</v>
      </c>
      <c r="L298" s="369">
        <v>8</v>
      </c>
      <c r="M298" s="369">
        <v>2</v>
      </c>
      <c r="N298" s="369">
        <v>0</v>
      </c>
      <c r="O298" s="369">
        <v>0</v>
      </c>
      <c r="P298" s="369">
        <v>16</v>
      </c>
      <c r="Q298" s="369">
        <v>4</v>
      </c>
      <c r="R298" s="369">
        <v>75</v>
      </c>
      <c r="S298" s="369">
        <v>10</v>
      </c>
      <c r="T298" s="369">
        <v>0</v>
      </c>
      <c r="U298" s="369">
        <v>0</v>
      </c>
      <c r="V298" s="369">
        <v>0</v>
      </c>
      <c r="W298" s="369">
        <v>0</v>
      </c>
      <c r="X298" s="369">
        <v>0</v>
      </c>
      <c r="Y298" s="369">
        <v>0</v>
      </c>
      <c r="Z298" s="369">
        <v>0</v>
      </c>
      <c r="AA298" s="369">
        <v>0</v>
      </c>
      <c r="AB298" s="369">
        <v>0</v>
      </c>
      <c r="AC298" s="369">
        <v>0</v>
      </c>
      <c r="AD298" s="369">
        <v>0</v>
      </c>
      <c r="AE298" s="369">
        <v>0</v>
      </c>
    </row>
    <row r="299" spans="1:31" s="369" customFormat="1" ht="32.25" customHeight="1" x14ac:dyDescent="0.25">
      <c r="A299" s="378" t="s">
        <v>36</v>
      </c>
      <c r="B299" s="378" t="s">
        <v>503</v>
      </c>
      <c r="C299" s="378" t="s">
        <v>536</v>
      </c>
      <c r="D299" s="369">
        <v>0</v>
      </c>
      <c r="E299" s="369">
        <v>0</v>
      </c>
      <c r="F299" s="369">
        <v>29</v>
      </c>
      <c r="G299" s="369">
        <v>28</v>
      </c>
      <c r="H299" s="369">
        <v>221</v>
      </c>
      <c r="I299" s="369">
        <v>97</v>
      </c>
      <c r="J299" s="369">
        <v>1157</v>
      </c>
      <c r="K299" s="369">
        <v>585</v>
      </c>
      <c r="L299" s="369">
        <v>1</v>
      </c>
      <c r="M299" s="369">
        <v>1</v>
      </c>
      <c r="N299" s="369">
        <v>0</v>
      </c>
      <c r="O299" s="369">
        <v>0</v>
      </c>
      <c r="P299" s="369">
        <v>5</v>
      </c>
      <c r="Q299" s="369">
        <v>5</v>
      </c>
      <c r="R299" s="369">
        <v>40</v>
      </c>
      <c r="S299" s="369">
        <v>13</v>
      </c>
      <c r="T299" s="369">
        <v>0</v>
      </c>
      <c r="U299" s="369">
        <v>0</v>
      </c>
      <c r="V299" s="369">
        <v>0</v>
      </c>
      <c r="W299" s="369">
        <v>0</v>
      </c>
      <c r="X299" s="369">
        <v>0</v>
      </c>
      <c r="Y299" s="369">
        <v>0</v>
      </c>
      <c r="Z299" s="369">
        <v>0</v>
      </c>
      <c r="AA299" s="369">
        <v>0</v>
      </c>
      <c r="AB299" s="369">
        <v>0</v>
      </c>
      <c r="AC299" s="369">
        <v>0</v>
      </c>
      <c r="AD299" s="369">
        <v>0</v>
      </c>
      <c r="AE299" s="369">
        <v>0</v>
      </c>
    </row>
    <row r="300" spans="1:31" s="369" customFormat="1" ht="32.25" customHeight="1" x14ac:dyDescent="0.25">
      <c r="A300" s="378" t="s">
        <v>36</v>
      </c>
      <c r="B300" s="378" t="s">
        <v>503</v>
      </c>
      <c r="C300" s="378" t="s">
        <v>537</v>
      </c>
      <c r="D300" s="369">
        <v>0</v>
      </c>
      <c r="E300" s="369">
        <v>0</v>
      </c>
      <c r="F300" s="369">
        <v>91</v>
      </c>
      <c r="G300" s="369">
        <v>24</v>
      </c>
      <c r="H300" s="369">
        <v>162</v>
      </c>
      <c r="I300" s="369">
        <v>30</v>
      </c>
      <c r="J300" s="369">
        <v>674</v>
      </c>
      <c r="K300" s="369">
        <v>263</v>
      </c>
      <c r="L300" s="369">
        <v>4</v>
      </c>
      <c r="M300" s="369">
        <v>1</v>
      </c>
      <c r="N300" s="369">
        <v>0</v>
      </c>
      <c r="O300" s="369">
        <v>0</v>
      </c>
      <c r="P300" s="369">
        <v>6</v>
      </c>
      <c r="Q300" s="369">
        <v>0</v>
      </c>
      <c r="R300" s="369">
        <v>38</v>
      </c>
      <c r="S300" s="369">
        <v>2</v>
      </c>
      <c r="T300" s="369">
        <v>0</v>
      </c>
      <c r="U300" s="369">
        <v>0</v>
      </c>
      <c r="V300" s="369">
        <v>0</v>
      </c>
      <c r="W300" s="369">
        <v>0</v>
      </c>
      <c r="X300" s="369">
        <v>0</v>
      </c>
      <c r="Y300" s="369">
        <v>0</v>
      </c>
      <c r="Z300" s="369">
        <v>0</v>
      </c>
      <c r="AA300" s="369">
        <v>0</v>
      </c>
      <c r="AB300" s="369">
        <v>0</v>
      </c>
      <c r="AC300" s="369">
        <v>0</v>
      </c>
      <c r="AD300" s="369">
        <v>0</v>
      </c>
      <c r="AE300" s="369">
        <v>0</v>
      </c>
    </row>
    <row r="301" spans="1:31" s="369" customFormat="1" ht="32.25" customHeight="1" x14ac:dyDescent="0.25">
      <c r="A301" s="378" t="s">
        <v>36</v>
      </c>
      <c r="B301" s="378" t="s">
        <v>503</v>
      </c>
      <c r="C301" s="378" t="s">
        <v>538</v>
      </c>
      <c r="D301" s="369">
        <v>0</v>
      </c>
      <c r="E301" s="369">
        <v>0</v>
      </c>
      <c r="F301" s="369">
        <v>95</v>
      </c>
      <c r="G301" s="369">
        <v>96</v>
      </c>
      <c r="H301" s="369">
        <v>157</v>
      </c>
      <c r="I301" s="369">
        <v>153</v>
      </c>
      <c r="J301" s="369">
        <v>581</v>
      </c>
      <c r="K301" s="369">
        <v>1336</v>
      </c>
      <c r="L301" s="369">
        <v>5</v>
      </c>
      <c r="M301" s="369">
        <v>11</v>
      </c>
      <c r="N301" s="369">
        <v>0</v>
      </c>
      <c r="O301" s="369">
        <v>0</v>
      </c>
      <c r="P301" s="369">
        <v>11</v>
      </c>
      <c r="Q301" s="369">
        <v>10</v>
      </c>
      <c r="R301" s="369">
        <v>12</v>
      </c>
      <c r="S301" s="369">
        <v>43</v>
      </c>
      <c r="T301" s="369">
        <v>0</v>
      </c>
      <c r="U301" s="369">
        <v>0</v>
      </c>
      <c r="V301" s="369">
        <v>0</v>
      </c>
      <c r="W301" s="369">
        <v>0</v>
      </c>
      <c r="X301" s="369">
        <v>0</v>
      </c>
      <c r="Y301" s="369">
        <v>0</v>
      </c>
      <c r="Z301" s="369">
        <v>0</v>
      </c>
      <c r="AA301" s="369">
        <v>0</v>
      </c>
      <c r="AB301" s="369">
        <v>0</v>
      </c>
      <c r="AC301" s="369">
        <v>0</v>
      </c>
      <c r="AD301" s="369">
        <v>0</v>
      </c>
      <c r="AE301" s="369">
        <v>0</v>
      </c>
    </row>
    <row r="302" spans="1:31" s="369" customFormat="1" ht="32.25" customHeight="1" x14ac:dyDescent="0.25">
      <c r="A302" s="378" t="s">
        <v>36</v>
      </c>
      <c r="B302" s="378" t="s">
        <v>503</v>
      </c>
      <c r="C302" s="378" t="s">
        <v>539</v>
      </c>
      <c r="D302" s="369">
        <v>0</v>
      </c>
      <c r="E302" s="369">
        <v>0</v>
      </c>
      <c r="F302" s="369">
        <v>74</v>
      </c>
      <c r="G302" s="369">
        <v>87</v>
      </c>
      <c r="H302" s="369">
        <v>108</v>
      </c>
      <c r="I302" s="369">
        <v>141</v>
      </c>
      <c r="J302" s="369">
        <v>1662</v>
      </c>
      <c r="K302" s="369">
        <v>1276</v>
      </c>
      <c r="L302" s="369">
        <v>3</v>
      </c>
      <c r="M302" s="369">
        <v>10</v>
      </c>
      <c r="N302" s="369">
        <v>0</v>
      </c>
      <c r="O302" s="369">
        <v>0</v>
      </c>
      <c r="P302" s="369">
        <v>15</v>
      </c>
      <c r="Q302" s="369">
        <v>35</v>
      </c>
      <c r="R302" s="369">
        <v>37</v>
      </c>
      <c r="S302" s="369">
        <v>23</v>
      </c>
      <c r="T302" s="369">
        <v>0</v>
      </c>
      <c r="U302" s="369">
        <v>0</v>
      </c>
      <c r="V302" s="369">
        <v>5</v>
      </c>
      <c r="W302" s="369">
        <v>7</v>
      </c>
      <c r="X302" s="369">
        <v>0</v>
      </c>
      <c r="Y302" s="369">
        <v>0</v>
      </c>
      <c r="Z302" s="369">
        <v>0</v>
      </c>
      <c r="AA302" s="369">
        <v>0</v>
      </c>
      <c r="AB302" s="369">
        <v>0</v>
      </c>
      <c r="AC302" s="369">
        <v>0</v>
      </c>
      <c r="AD302" s="369">
        <v>0</v>
      </c>
      <c r="AE302" s="369">
        <v>0</v>
      </c>
    </row>
    <row r="303" spans="1:31" s="369" customFormat="1" ht="32.25" customHeight="1" x14ac:dyDescent="0.25">
      <c r="A303" s="378" t="s">
        <v>36</v>
      </c>
      <c r="B303" s="378" t="s">
        <v>503</v>
      </c>
      <c r="C303" s="378" t="s">
        <v>844</v>
      </c>
      <c r="D303" s="369">
        <v>0</v>
      </c>
      <c r="E303" s="369">
        <v>0</v>
      </c>
      <c r="F303" s="369">
        <v>163</v>
      </c>
      <c r="G303" s="369">
        <v>97</v>
      </c>
      <c r="H303" s="369">
        <v>397</v>
      </c>
      <c r="I303" s="369">
        <v>260</v>
      </c>
      <c r="J303" s="369">
        <v>436</v>
      </c>
      <c r="K303" s="369">
        <v>317</v>
      </c>
      <c r="L303" s="369">
        <v>59</v>
      </c>
      <c r="M303" s="369">
        <v>42</v>
      </c>
      <c r="N303" s="369">
        <v>4</v>
      </c>
      <c r="O303" s="369">
        <v>4</v>
      </c>
      <c r="P303" s="369">
        <v>19</v>
      </c>
      <c r="Q303" s="369">
        <v>42</v>
      </c>
      <c r="R303" s="369">
        <v>12</v>
      </c>
      <c r="S303" s="369">
        <v>2</v>
      </c>
      <c r="T303" s="369">
        <v>0</v>
      </c>
      <c r="U303" s="369">
        <v>0</v>
      </c>
      <c r="V303" s="369">
        <v>17</v>
      </c>
      <c r="W303" s="369">
        <v>22</v>
      </c>
      <c r="X303" s="369">
        <v>0</v>
      </c>
      <c r="Y303" s="369">
        <v>0</v>
      </c>
      <c r="Z303" s="369">
        <v>0</v>
      </c>
      <c r="AA303" s="369">
        <v>0</v>
      </c>
      <c r="AB303" s="369">
        <v>0</v>
      </c>
      <c r="AC303" s="369">
        <v>0</v>
      </c>
      <c r="AD303" s="369">
        <v>0</v>
      </c>
      <c r="AE303" s="369">
        <v>0</v>
      </c>
    </row>
    <row r="304" spans="1:31" s="369" customFormat="1" ht="32.25" customHeight="1" x14ac:dyDescent="0.25">
      <c r="A304" s="378" t="s">
        <v>36</v>
      </c>
      <c r="B304" s="378" t="s">
        <v>503</v>
      </c>
      <c r="C304" s="378" t="s">
        <v>540</v>
      </c>
      <c r="D304" s="369">
        <v>0</v>
      </c>
      <c r="E304" s="369">
        <v>0</v>
      </c>
      <c r="F304" s="369">
        <v>6</v>
      </c>
      <c r="G304" s="369">
        <v>118</v>
      </c>
      <c r="H304" s="369">
        <v>2</v>
      </c>
      <c r="I304" s="369">
        <v>86</v>
      </c>
      <c r="J304" s="369">
        <v>2</v>
      </c>
      <c r="K304" s="369">
        <v>25</v>
      </c>
      <c r="L304" s="369">
        <v>0</v>
      </c>
      <c r="M304" s="369">
        <v>0</v>
      </c>
      <c r="N304" s="369">
        <v>0</v>
      </c>
      <c r="O304" s="369">
        <v>0</v>
      </c>
      <c r="P304" s="369">
        <v>1</v>
      </c>
      <c r="Q304" s="369">
        <v>14</v>
      </c>
      <c r="R304" s="369">
        <v>0</v>
      </c>
      <c r="S304" s="369">
        <v>12</v>
      </c>
      <c r="T304" s="369">
        <v>0</v>
      </c>
      <c r="U304" s="369">
        <v>0</v>
      </c>
      <c r="V304" s="369">
        <v>0</v>
      </c>
      <c r="W304" s="369">
        <v>0</v>
      </c>
      <c r="X304" s="369">
        <v>0</v>
      </c>
      <c r="Y304" s="369">
        <v>0</v>
      </c>
      <c r="Z304" s="369">
        <v>0</v>
      </c>
      <c r="AA304" s="369">
        <v>0</v>
      </c>
      <c r="AB304" s="369">
        <v>0</v>
      </c>
      <c r="AC304" s="369">
        <v>0</v>
      </c>
      <c r="AD304" s="369">
        <v>0</v>
      </c>
      <c r="AE304" s="369">
        <v>0</v>
      </c>
    </row>
    <row r="305" spans="1:31" s="369" customFormat="1" ht="32.25" customHeight="1" x14ac:dyDescent="0.25">
      <c r="A305" s="378" t="s">
        <v>36</v>
      </c>
      <c r="B305" s="378" t="s">
        <v>503</v>
      </c>
      <c r="C305" s="378" t="s">
        <v>541</v>
      </c>
      <c r="D305" s="369">
        <v>0</v>
      </c>
      <c r="E305" s="369">
        <v>0</v>
      </c>
      <c r="F305" s="369">
        <v>0</v>
      </c>
      <c r="G305" s="369">
        <v>0</v>
      </c>
      <c r="H305" s="369">
        <v>1</v>
      </c>
      <c r="I305" s="369">
        <v>0</v>
      </c>
      <c r="J305" s="369">
        <v>564</v>
      </c>
      <c r="K305" s="369">
        <v>493</v>
      </c>
      <c r="L305" s="369">
        <v>0</v>
      </c>
      <c r="M305" s="369">
        <v>0</v>
      </c>
      <c r="N305" s="369">
        <v>0</v>
      </c>
      <c r="O305" s="369">
        <v>0</v>
      </c>
      <c r="P305" s="369">
        <v>0</v>
      </c>
      <c r="Q305" s="369">
        <v>0</v>
      </c>
      <c r="R305" s="369">
        <v>7</v>
      </c>
      <c r="S305" s="369">
        <v>4</v>
      </c>
      <c r="T305" s="369">
        <v>0</v>
      </c>
      <c r="U305" s="369">
        <v>0</v>
      </c>
      <c r="V305" s="369">
        <v>0</v>
      </c>
      <c r="W305" s="369">
        <v>0</v>
      </c>
      <c r="X305" s="369">
        <v>0</v>
      </c>
      <c r="Y305" s="369">
        <v>0</v>
      </c>
      <c r="Z305" s="369">
        <v>0</v>
      </c>
      <c r="AA305" s="369">
        <v>0</v>
      </c>
      <c r="AB305" s="369">
        <v>0</v>
      </c>
      <c r="AC305" s="369">
        <v>0</v>
      </c>
      <c r="AD305" s="369">
        <v>0</v>
      </c>
      <c r="AE305" s="369">
        <v>0</v>
      </c>
    </row>
    <row r="306" spans="1:31" s="369" customFormat="1" ht="32.25" customHeight="1" x14ac:dyDescent="0.25">
      <c r="A306" s="378" t="s">
        <v>36</v>
      </c>
      <c r="B306" s="378" t="s">
        <v>503</v>
      </c>
      <c r="C306" s="378" t="s">
        <v>542</v>
      </c>
      <c r="D306" s="369">
        <v>0</v>
      </c>
      <c r="E306" s="369">
        <v>0</v>
      </c>
      <c r="F306" s="369">
        <v>0</v>
      </c>
      <c r="G306" s="369">
        <v>0</v>
      </c>
      <c r="H306" s="369">
        <v>0</v>
      </c>
      <c r="I306" s="369">
        <v>0</v>
      </c>
      <c r="J306" s="369">
        <v>374</v>
      </c>
      <c r="K306" s="369">
        <v>359</v>
      </c>
      <c r="L306" s="369">
        <v>0</v>
      </c>
      <c r="M306" s="369">
        <v>0</v>
      </c>
      <c r="N306" s="369">
        <v>0</v>
      </c>
      <c r="O306" s="369">
        <v>0</v>
      </c>
      <c r="P306" s="369">
        <v>0</v>
      </c>
      <c r="Q306" s="369">
        <v>0</v>
      </c>
      <c r="R306" s="369">
        <v>4</v>
      </c>
      <c r="S306" s="369">
        <v>4</v>
      </c>
      <c r="T306" s="369">
        <v>0</v>
      </c>
      <c r="U306" s="369">
        <v>0</v>
      </c>
      <c r="V306" s="369">
        <v>0</v>
      </c>
      <c r="W306" s="369">
        <v>0</v>
      </c>
      <c r="X306" s="369">
        <v>0</v>
      </c>
      <c r="Y306" s="369">
        <v>0</v>
      </c>
      <c r="Z306" s="369">
        <v>0</v>
      </c>
      <c r="AA306" s="369">
        <v>0</v>
      </c>
      <c r="AB306" s="369">
        <v>0</v>
      </c>
      <c r="AC306" s="369">
        <v>0</v>
      </c>
      <c r="AD306" s="369">
        <v>0</v>
      </c>
      <c r="AE306" s="369">
        <v>0</v>
      </c>
    </row>
    <row r="307" spans="1:31" s="369" customFormat="1" ht="32.25" customHeight="1" x14ac:dyDescent="0.25">
      <c r="A307" s="378" t="s">
        <v>36</v>
      </c>
      <c r="B307" s="378" t="s">
        <v>503</v>
      </c>
      <c r="C307" s="378" t="s">
        <v>543</v>
      </c>
      <c r="D307" s="369">
        <v>0</v>
      </c>
      <c r="E307" s="369">
        <v>0</v>
      </c>
      <c r="F307" s="369">
        <v>159</v>
      </c>
      <c r="G307" s="369">
        <v>100</v>
      </c>
      <c r="H307" s="369">
        <v>206</v>
      </c>
      <c r="I307" s="369">
        <v>162</v>
      </c>
      <c r="J307" s="369">
        <v>137</v>
      </c>
      <c r="K307" s="369">
        <v>131</v>
      </c>
      <c r="L307" s="369">
        <v>0</v>
      </c>
      <c r="M307" s="369">
        <v>2</v>
      </c>
      <c r="N307" s="369">
        <v>0</v>
      </c>
      <c r="O307" s="369">
        <v>0</v>
      </c>
      <c r="P307" s="369">
        <v>11</v>
      </c>
      <c r="Q307" s="369">
        <v>10</v>
      </c>
      <c r="R307" s="369">
        <v>58</v>
      </c>
      <c r="S307" s="369">
        <v>97</v>
      </c>
      <c r="T307" s="369">
        <v>0</v>
      </c>
      <c r="U307" s="369">
        <v>0</v>
      </c>
      <c r="V307" s="369">
        <v>0</v>
      </c>
      <c r="W307" s="369">
        <v>0</v>
      </c>
      <c r="X307" s="369">
        <v>0</v>
      </c>
      <c r="Y307" s="369">
        <v>0</v>
      </c>
      <c r="Z307" s="369">
        <v>0</v>
      </c>
      <c r="AA307" s="369">
        <v>0</v>
      </c>
      <c r="AB307" s="369">
        <v>0</v>
      </c>
      <c r="AC307" s="369">
        <v>0</v>
      </c>
      <c r="AD307" s="369">
        <v>0</v>
      </c>
      <c r="AE307" s="369">
        <v>0</v>
      </c>
    </row>
    <row r="308" spans="1:31" s="369" customFormat="1" ht="32.25" customHeight="1" x14ac:dyDescent="0.25">
      <c r="A308" s="378" t="s">
        <v>36</v>
      </c>
      <c r="B308" s="378" t="s">
        <v>503</v>
      </c>
      <c r="C308" s="378" t="s">
        <v>845</v>
      </c>
      <c r="D308" s="369">
        <v>0</v>
      </c>
      <c r="E308" s="369">
        <v>0</v>
      </c>
      <c r="F308" s="369">
        <v>385</v>
      </c>
      <c r="G308" s="369">
        <v>195</v>
      </c>
      <c r="H308" s="369">
        <v>1145</v>
      </c>
      <c r="I308" s="369">
        <v>1350</v>
      </c>
      <c r="J308" s="369">
        <v>950</v>
      </c>
      <c r="K308" s="369">
        <v>850</v>
      </c>
      <c r="L308" s="369">
        <v>4</v>
      </c>
      <c r="M308" s="369">
        <v>3</v>
      </c>
      <c r="N308" s="369">
        <v>3</v>
      </c>
      <c r="O308" s="369">
        <v>3</v>
      </c>
      <c r="P308" s="369">
        <v>18</v>
      </c>
      <c r="Q308" s="369">
        <v>24</v>
      </c>
      <c r="R308" s="369">
        <v>10</v>
      </c>
      <c r="S308" s="369">
        <v>7</v>
      </c>
      <c r="T308" s="369">
        <v>0</v>
      </c>
      <c r="U308" s="369">
        <v>0</v>
      </c>
      <c r="V308" s="369">
        <v>0</v>
      </c>
      <c r="W308" s="369">
        <v>0</v>
      </c>
      <c r="X308" s="369">
        <v>0</v>
      </c>
      <c r="Y308" s="369">
        <v>0</v>
      </c>
      <c r="Z308" s="369">
        <v>0</v>
      </c>
      <c r="AA308" s="369">
        <v>0</v>
      </c>
      <c r="AB308" s="369">
        <v>0</v>
      </c>
      <c r="AC308" s="369">
        <v>0</v>
      </c>
      <c r="AD308" s="369">
        <v>0</v>
      </c>
      <c r="AE308" s="369">
        <v>0</v>
      </c>
    </row>
    <row r="309" spans="1:31" s="369" customFormat="1" ht="32.25" customHeight="1" x14ac:dyDescent="0.25">
      <c r="A309" s="378" t="s">
        <v>36</v>
      </c>
      <c r="B309" s="378" t="s">
        <v>503</v>
      </c>
      <c r="C309" s="378" t="s">
        <v>308</v>
      </c>
      <c r="D309" s="369">
        <v>0</v>
      </c>
      <c r="E309" s="369">
        <v>0</v>
      </c>
      <c r="F309" s="369">
        <v>49</v>
      </c>
      <c r="G309" s="369">
        <v>8</v>
      </c>
      <c r="H309" s="369">
        <v>327</v>
      </c>
      <c r="I309" s="369">
        <v>105</v>
      </c>
      <c r="J309" s="369">
        <v>1637</v>
      </c>
      <c r="K309" s="369">
        <v>266</v>
      </c>
      <c r="L309" s="369">
        <v>3</v>
      </c>
      <c r="M309" s="369">
        <v>0</v>
      </c>
      <c r="N309" s="369">
        <v>2</v>
      </c>
      <c r="O309" s="369">
        <v>2</v>
      </c>
      <c r="P309" s="369">
        <v>19</v>
      </c>
      <c r="Q309" s="369">
        <v>5</v>
      </c>
      <c r="R309" s="369">
        <v>37</v>
      </c>
      <c r="S309" s="369">
        <v>3</v>
      </c>
      <c r="T309" s="369">
        <v>29</v>
      </c>
      <c r="U309" s="369">
        <v>38</v>
      </c>
      <c r="V309" s="369">
        <v>103</v>
      </c>
      <c r="W309" s="369">
        <v>85</v>
      </c>
      <c r="X309" s="369">
        <v>18</v>
      </c>
      <c r="Y309" s="369">
        <v>43</v>
      </c>
      <c r="Z309" s="369">
        <v>0</v>
      </c>
      <c r="AA309" s="369">
        <v>0</v>
      </c>
      <c r="AB309" s="369">
        <v>0</v>
      </c>
      <c r="AC309" s="369">
        <v>0</v>
      </c>
      <c r="AD309" s="369">
        <v>0</v>
      </c>
      <c r="AE309" s="369">
        <v>0</v>
      </c>
    </row>
    <row r="310" spans="1:31" s="369" customFormat="1" ht="32.25" customHeight="1" x14ac:dyDescent="0.25">
      <c r="A310" s="386" t="s">
        <v>37</v>
      </c>
      <c r="B310" s="378" t="s">
        <v>503</v>
      </c>
      <c r="C310" s="378" t="s">
        <v>544</v>
      </c>
      <c r="D310" s="369">
        <v>0</v>
      </c>
      <c r="E310" s="369">
        <v>3</v>
      </c>
      <c r="F310" s="369">
        <v>0</v>
      </c>
      <c r="G310" s="369">
        <v>3</v>
      </c>
      <c r="H310" s="369">
        <v>0</v>
      </c>
      <c r="I310" s="369">
        <v>0</v>
      </c>
      <c r="J310" s="369">
        <v>0</v>
      </c>
      <c r="K310" s="369">
        <v>0</v>
      </c>
      <c r="L310" s="369">
        <v>0</v>
      </c>
      <c r="M310" s="369">
        <v>0</v>
      </c>
      <c r="N310" s="369">
        <v>0</v>
      </c>
      <c r="O310" s="369">
        <v>0</v>
      </c>
      <c r="P310" s="369">
        <v>0</v>
      </c>
      <c r="Q310" s="369">
        <v>0</v>
      </c>
      <c r="R310" s="369">
        <v>0</v>
      </c>
      <c r="S310" s="369">
        <v>0</v>
      </c>
      <c r="T310" s="369">
        <v>0</v>
      </c>
      <c r="U310" s="369">
        <v>0</v>
      </c>
      <c r="V310" s="369">
        <v>0</v>
      </c>
      <c r="W310" s="369">
        <v>0</v>
      </c>
      <c r="X310" s="369">
        <v>0</v>
      </c>
      <c r="Y310" s="369">
        <v>0</v>
      </c>
      <c r="Z310" s="369">
        <v>0</v>
      </c>
      <c r="AA310" s="369">
        <v>0</v>
      </c>
      <c r="AB310" s="369">
        <v>0</v>
      </c>
      <c r="AC310" s="369">
        <v>0</v>
      </c>
      <c r="AD310" s="369">
        <v>0</v>
      </c>
      <c r="AE310" s="369">
        <v>0</v>
      </c>
    </row>
    <row r="311" spans="1:31" s="369" customFormat="1" ht="32.25" customHeight="1" x14ac:dyDescent="0.25">
      <c r="A311" s="386" t="s">
        <v>37</v>
      </c>
      <c r="B311" s="378" t="s">
        <v>503</v>
      </c>
      <c r="C311" s="378" t="s">
        <v>545</v>
      </c>
      <c r="D311" s="369">
        <v>0</v>
      </c>
      <c r="E311" s="369">
        <v>0</v>
      </c>
      <c r="F311" s="369">
        <v>0</v>
      </c>
      <c r="G311" s="369">
        <v>0</v>
      </c>
      <c r="H311" s="369">
        <v>0</v>
      </c>
      <c r="I311" s="369">
        <v>0</v>
      </c>
      <c r="J311" s="369">
        <v>0</v>
      </c>
      <c r="K311" s="369">
        <v>0</v>
      </c>
      <c r="L311" s="369">
        <v>0</v>
      </c>
      <c r="M311" s="369">
        <v>0</v>
      </c>
      <c r="N311" s="369">
        <v>0</v>
      </c>
      <c r="O311" s="369">
        <v>0</v>
      </c>
      <c r="P311" s="369">
        <v>0</v>
      </c>
      <c r="Q311" s="369">
        <v>0</v>
      </c>
      <c r="R311" s="369">
        <v>0</v>
      </c>
      <c r="S311" s="369">
        <v>0</v>
      </c>
      <c r="T311" s="369">
        <v>0</v>
      </c>
      <c r="U311" s="369">
        <v>0</v>
      </c>
      <c r="V311" s="369">
        <v>39</v>
      </c>
      <c r="W311" s="369">
        <v>76</v>
      </c>
      <c r="X311" s="369">
        <v>12</v>
      </c>
      <c r="Y311" s="369">
        <v>16</v>
      </c>
      <c r="Z311" s="369">
        <v>0</v>
      </c>
      <c r="AA311" s="369">
        <v>0</v>
      </c>
      <c r="AB311" s="369">
        <v>0</v>
      </c>
      <c r="AC311" s="369">
        <v>0</v>
      </c>
      <c r="AD311" s="369">
        <v>0</v>
      </c>
      <c r="AE311" s="369">
        <v>0</v>
      </c>
    </row>
    <row r="312" spans="1:31" s="369" customFormat="1" ht="32.25" customHeight="1" x14ac:dyDescent="0.25">
      <c r="A312" s="386" t="s">
        <v>37</v>
      </c>
      <c r="B312" s="378" t="s">
        <v>503</v>
      </c>
      <c r="C312" s="378" t="s">
        <v>300</v>
      </c>
      <c r="D312" s="369">
        <v>29</v>
      </c>
      <c r="E312" s="369">
        <v>149</v>
      </c>
      <c r="F312" s="369">
        <v>114</v>
      </c>
      <c r="G312" s="369">
        <v>474</v>
      </c>
      <c r="H312" s="369">
        <v>23</v>
      </c>
      <c r="I312" s="369">
        <v>43</v>
      </c>
      <c r="J312" s="369">
        <v>59</v>
      </c>
      <c r="K312" s="369">
        <v>98</v>
      </c>
      <c r="L312" s="369">
        <v>7</v>
      </c>
      <c r="M312" s="369">
        <v>38</v>
      </c>
      <c r="N312" s="369">
        <v>21</v>
      </c>
      <c r="O312" s="369">
        <v>133</v>
      </c>
      <c r="P312" s="369">
        <v>8</v>
      </c>
      <c r="Q312" s="369">
        <v>27</v>
      </c>
      <c r="R312" s="369">
        <v>2</v>
      </c>
      <c r="S312" s="369">
        <v>3</v>
      </c>
      <c r="T312" s="369">
        <v>8</v>
      </c>
      <c r="U312" s="369">
        <v>28</v>
      </c>
      <c r="V312" s="369">
        <v>27</v>
      </c>
      <c r="W312" s="369">
        <v>117</v>
      </c>
      <c r="X312" s="369">
        <v>8</v>
      </c>
      <c r="Y312" s="369">
        <v>37</v>
      </c>
      <c r="Z312" s="369">
        <v>1</v>
      </c>
      <c r="AA312" s="369">
        <v>1</v>
      </c>
      <c r="AB312" s="369">
        <v>14</v>
      </c>
      <c r="AC312" s="369">
        <v>28</v>
      </c>
      <c r="AD312" s="369">
        <v>1</v>
      </c>
      <c r="AE312" s="369">
        <v>4</v>
      </c>
    </row>
    <row r="313" spans="1:31" s="369" customFormat="1" ht="32.25" customHeight="1" x14ac:dyDescent="0.25">
      <c r="A313" s="386" t="s">
        <v>37</v>
      </c>
      <c r="B313" s="378" t="s">
        <v>503</v>
      </c>
      <c r="C313" s="378" t="s">
        <v>547</v>
      </c>
      <c r="D313" s="369">
        <v>10</v>
      </c>
      <c r="E313" s="369">
        <v>105</v>
      </c>
      <c r="F313" s="369">
        <v>58</v>
      </c>
      <c r="G313" s="369">
        <v>344</v>
      </c>
      <c r="H313" s="369">
        <v>4</v>
      </c>
      <c r="I313" s="369">
        <v>25</v>
      </c>
      <c r="J313" s="369">
        <v>37</v>
      </c>
      <c r="K313" s="369">
        <v>87</v>
      </c>
      <c r="L313" s="369">
        <v>5</v>
      </c>
      <c r="M313" s="369">
        <v>10</v>
      </c>
      <c r="N313" s="369">
        <v>13</v>
      </c>
      <c r="O313" s="369">
        <v>91</v>
      </c>
      <c r="P313" s="369">
        <v>7</v>
      </c>
      <c r="Q313" s="369">
        <v>25</v>
      </c>
      <c r="R313" s="369">
        <v>1</v>
      </c>
      <c r="S313" s="369">
        <v>2</v>
      </c>
      <c r="T313" s="369">
        <v>9</v>
      </c>
      <c r="U313" s="369">
        <v>103</v>
      </c>
      <c r="V313" s="369">
        <v>13</v>
      </c>
      <c r="W313" s="369">
        <v>150</v>
      </c>
      <c r="X313" s="369">
        <v>1</v>
      </c>
      <c r="Y313" s="369">
        <v>43</v>
      </c>
      <c r="Z313" s="369">
        <v>0</v>
      </c>
      <c r="AA313" s="369">
        <v>2</v>
      </c>
      <c r="AB313" s="369">
        <v>15</v>
      </c>
      <c r="AC313" s="369">
        <v>34</v>
      </c>
      <c r="AD313" s="369">
        <v>3</v>
      </c>
      <c r="AE313" s="369">
        <v>2</v>
      </c>
    </row>
    <row r="314" spans="1:31" s="369" customFormat="1" ht="32.25" customHeight="1" x14ac:dyDescent="0.25">
      <c r="A314" s="386" t="s">
        <v>37</v>
      </c>
      <c r="B314" s="378" t="s">
        <v>503</v>
      </c>
      <c r="C314" s="378" t="s">
        <v>548</v>
      </c>
      <c r="D314" s="369">
        <v>13</v>
      </c>
      <c r="E314" s="369">
        <v>171</v>
      </c>
      <c r="F314" s="369">
        <v>41</v>
      </c>
      <c r="G314" s="369">
        <v>565</v>
      </c>
      <c r="H314" s="369">
        <v>8</v>
      </c>
      <c r="I314" s="369">
        <v>51</v>
      </c>
      <c r="J314" s="369">
        <v>21</v>
      </c>
      <c r="K314" s="369">
        <v>145</v>
      </c>
      <c r="L314" s="369">
        <v>8</v>
      </c>
      <c r="M314" s="369">
        <v>29</v>
      </c>
      <c r="N314" s="369">
        <v>1</v>
      </c>
      <c r="O314" s="369">
        <v>107</v>
      </c>
      <c r="P314" s="369">
        <v>1</v>
      </c>
      <c r="Q314" s="369">
        <v>39</v>
      </c>
      <c r="R314" s="369">
        <v>1</v>
      </c>
      <c r="S314" s="369">
        <v>5</v>
      </c>
      <c r="T314" s="369">
        <v>0</v>
      </c>
      <c r="U314" s="369">
        <v>0</v>
      </c>
      <c r="V314" s="369">
        <v>5</v>
      </c>
      <c r="W314" s="369">
        <v>16</v>
      </c>
      <c r="X314" s="369">
        <v>0</v>
      </c>
      <c r="Y314" s="369">
        <v>4</v>
      </c>
      <c r="Z314" s="369">
        <v>0</v>
      </c>
      <c r="AA314" s="369">
        <v>0</v>
      </c>
      <c r="AB314" s="369">
        <v>6</v>
      </c>
      <c r="AC314" s="369">
        <v>32</v>
      </c>
      <c r="AD314" s="369">
        <v>0</v>
      </c>
      <c r="AE314" s="369">
        <v>2</v>
      </c>
    </row>
    <row r="315" spans="1:31" s="369" customFormat="1" ht="32.25" customHeight="1" x14ac:dyDescent="0.25">
      <c r="A315" s="386" t="s">
        <v>37</v>
      </c>
      <c r="B315" s="378" t="s">
        <v>503</v>
      </c>
      <c r="C315" s="378" t="s">
        <v>549</v>
      </c>
      <c r="D315" s="369">
        <v>16</v>
      </c>
      <c r="E315" s="369">
        <v>6</v>
      </c>
      <c r="F315" s="369">
        <v>97</v>
      </c>
      <c r="G315" s="369">
        <v>49</v>
      </c>
      <c r="H315" s="369">
        <v>0</v>
      </c>
      <c r="I315" s="369">
        <v>0</v>
      </c>
      <c r="J315" s="369">
        <v>0</v>
      </c>
      <c r="K315" s="369">
        <v>0</v>
      </c>
      <c r="L315" s="369">
        <v>26</v>
      </c>
      <c r="M315" s="369">
        <v>10</v>
      </c>
      <c r="N315" s="369">
        <v>0</v>
      </c>
      <c r="O315" s="369">
        <v>0</v>
      </c>
      <c r="P315" s="369">
        <v>0</v>
      </c>
      <c r="Q315" s="369">
        <v>0</v>
      </c>
      <c r="R315" s="369">
        <v>0</v>
      </c>
      <c r="S315" s="369">
        <v>0</v>
      </c>
      <c r="T315" s="369">
        <v>8</v>
      </c>
      <c r="U315" s="369">
        <v>4</v>
      </c>
      <c r="V315" s="369">
        <v>8</v>
      </c>
      <c r="W315" s="369">
        <v>4</v>
      </c>
      <c r="X315" s="369">
        <v>0</v>
      </c>
      <c r="Y315" s="369">
        <v>0</v>
      </c>
      <c r="Z315" s="369">
        <v>5</v>
      </c>
      <c r="AA315" s="369">
        <v>9</v>
      </c>
      <c r="AB315" s="369">
        <v>21</v>
      </c>
      <c r="AC315" s="369">
        <v>14</v>
      </c>
      <c r="AD315" s="369">
        <v>0</v>
      </c>
      <c r="AE315" s="369">
        <v>0</v>
      </c>
    </row>
    <row r="316" spans="1:31" s="369" customFormat="1" ht="32.25" customHeight="1" x14ac:dyDescent="0.25">
      <c r="A316" s="386" t="s">
        <v>37</v>
      </c>
      <c r="B316" s="378" t="s">
        <v>503</v>
      </c>
      <c r="C316" s="378" t="s">
        <v>550</v>
      </c>
      <c r="D316" s="369">
        <v>20</v>
      </c>
      <c r="E316" s="369">
        <v>82</v>
      </c>
      <c r="F316" s="369">
        <v>148</v>
      </c>
      <c r="G316" s="369">
        <v>429</v>
      </c>
      <c r="H316" s="369">
        <v>35</v>
      </c>
      <c r="I316" s="369">
        <v>87</v>
      </c>
      <c r="J316" s="369">
        <v>36</v>
      </c>
      <c r="K316" s="369">
        <v>90</v>
      </c>
      <c r="L316" s="369">
        <v>17</v>
      </c>
      <c r="M316" s="369">
        <v>35</v>
      </c>
      <c r="N316" s="369">
        <v>3</v>
      </c>
      <c r="O316" s="369">
        <v>8</v>
      </c>
      <c r="P316" s="369">
        <v>9</v>
      </c>
      <c r="Q316" s="369">
        <v>37</v>
      </c>
      <c r="R316" s="369">
        <v>10</v>
      </c>
      <c r="S316" s="369">
        <v>12</v>
      </c>
      <c r="T316" s="369">
        <v>1</v>
      </c>
      <c r="U316" s="369">
        <v>9</v>
      </c>
      <c r="V316" s="369">
        <v>13</v>
      </c>
      <c r="W316" s="369">
        <v>35</v>
      </c>
      <c r="X316" s="369">
        <v>3</v>
      </c>
      <c r="Y316" s="369">
        <v>12</v>
      </c>
      <c r="Z316" s="369">
        <v>0</v>
      </c>
      <c r="AA316" s="369">
        <v>0</v>
      </c>
      <c r="AB316" s="369">
        <v>15</v>
      </c>
      <c r="AC316" s="369">
        <v>37</v>
      </c>
      <c r="AD316" s="369">
        <v>1</v>
      </c>
      <c r="AE316" s="369">
        <v>2</v>
      </c>
    </row>
    <row r="317" spans="1:31" s="369" customFormat="1" ht="32.25" customHeight="1" x14ac:dyDescent="0.25">
      <c r="A317" s="386" t="s">
        <v>37</v>
      </c>
      <c r="B317" s="378" t="s">
        <v>503</v>
      </c>
      <c r="C317" s="378" t="s">
        <v>551</v>
      </c>
      <c r="D317" s="369">
        <v>27</v>
      </c>
      <c r="E317" s="369">
        <v>75</v>
      </c>
      <c r="F317" s="369">
        <v>123</v>
      </c>
      <c r="G317" s="369">
        <v>252</v>
      </c>
      <c r="H317" s="369">
        <v>29</v>
      </c>
      <c r="I317" s="369">
        <v>42</v>
      </c>
      <c r="J317" s="369">
        <v>100</v>
      </c>
      <c r="K317" s="369">
        <v>115</v>
      </c>
      <c r="L317" s="369">
        <v>10</v>
      </c>
      <c r="M317" s="369">
        <v>20</v>
      </c>
      <c r="N317" s="369">
        <v>8</v>
      </c>
      <c r="O317" s="369">
        <v>28</v>
      </c>
      <c r="P317" s="369">
        <v>18</v>
      </c>
      <c r="Q317" s="369">
        <v>27</v>
      </c>
      <c r="R317" s="369">
        <v>1</v>
      </c>
      <c r="S317" s="369">
        <v>13</v>
      </c>
      <c r="T317" s="369">
        <v>9</v>
      </c>
      <c r="U317" s="369">
        <v>24</v>
      </c>
      <c r="V317" s="369">
        <v>20</v>
      </c>
      <c r="W317" s="369">
        <v>52</v>
      </c>
      <c r="X317" s="369">
        <v>26</v>
      </c>
      <c r="Y317" s="369">
        <v>78</v>
      </c>
      <c r="Z317" s="369">
        <v>2</v>
      </c>
      <c r="AA317" s="369">
        <v>6</v>
      </c>
      <c r="AB317" s="369">
        <v>21</v>
      </c>
      <c r="AC317" s="369">
        <v>35</v>
      </c>
      <c r="AD317" s="369">
        <v>3</v>
      </c>
      <c r="AE317" s="369">
        <v>4</v>
      </c>
    </row>
    <row r="318" spans="1:31" s="369" customFormat="1" ht="32.25" customHeight="1" x14ac:dyDescent="0.25">
      <c r="A318" s="386" t="s">
        <v>37</v>
      </c>
      <c r="B318" s="378" t="s">
        <v>503</v>
      </c>
      <c r="C318" s="378" t="s">
        <v>553</v>
      </c>
      <c r="D318" s="369">
        <v>34</v>
      </c>
      <c r="E318" s="369">
        <v>20</v>
      </c>
      <c r="F318" s="369">
        <v>191</v>
      </c>
      <c r="G318" s="369">
        <v>189</v>
      </c>
      <c r="H318" s="369">
        <v>5</v>
      </c>
      <c r="I318" s="369">
        <v>4</v>
      </c>
      <c r="J318" s="369">
        <v>0</v>
      </c>
      <c r="K318" s="369">
        <v>0</v>
      </c>
      <c r="L318" s="369">
        <v>15</v>
      </c>
      <c r="M318" s="369">
        <v>27</v>
      </c>
      <c r="N318" s="369">
        <v>0</v>
      </c>
      <c r="O318" s="369">
        <v>0</v>
      </c>
      <c r="P318" s="369">
        <v>0</v>
      </c>
      <c r="Q318" s="369">
        <v>0</v>
      </c>
      <c r="R318" s="369">
        <v>0</v>
      </c>
      <c r="S318" s="369">
        <v>0</v>
      </c>
      <c r="T318" s="369">
        <v>0</v>
      </c>
      <c r="U318" s="369">
        <v>0</v>
      </c>
      <c r="V318" s="369">
        <v>7</v>
      </c>
      <c r="W318" s="369">
        <v>16</v>
      </c>
      <c r="X318" s="369">
        <v>0</v>
      </c>
      <c r="Y318" s="369">
        <v>0</v>
      </c>
      <c r="Z318" s="369">
        <v>0</v>
      </c>
      <c r="AA318" s="369">
        <v>0</v>
      </c>
      <c r="AB318" s="369">
        <v>1</v>
      </c>
      <c r="AC318" s="369">
        <v>1</v>
      </c>
      <c r="AD318" s="369">
        <v>0</v>
      </c>
      <c r="AE318" s="369">
        <v>0</v>
      </c>
    </row>
    <row r="319" spans="1:31" s="369" customFormat="1" ht="32.25" customHeight="1" x14ac:dyDescent="0.25">
      <c r="A319" s="386" t="s">
        <v>37</v>
      </c>
      <c r="B319" s="378" t="s">
        <v>503</v>
      </c>
      <c r="C319" s="378" t="s">
        <v>554</v>
      </c>
      <c r="D319" s="369">
        <v>13</v>
      </c>
      <c r="E319" s="369">
        <v>8</v>
      </c>
      <c r="F319" s="369">
        <v>158</v>
      </c>
      <c r="G319" s="369">
        <v>235</v>
      </c>
      <c r="H319" s="369">
        <v>48</v>
      </c>
      <c r="I319" s="369">
        <v>39</v>
      </c>
      <c r="J319" s="369">
        <v>119</v>
      </c>
      <c r="K319" s="369">
        <v>73</v>
      </c>
      <c r="L319" s="369">
        <v>18</v>
      </c>
      <c r="M319" s="369">
        <v>29</v>
      </c>
      <c r="N319" s="369">
        <v>3</v>
      </c>
      <c r="O319" s="369">
        <v>8</v>
      </c>
      <c r="P319" s="369">
        <v>7</v>
      </c>
      <c r="Q319" s="369">
        <v>11</v>
      </c>
      <c r="R319" s="369">
        <v>1</v>
      </c>
      <c r="S319" s="369">
        <v>0</v>
      </c>
      <c r="T319" s="369">
        <v>11</v>
      </c>
      <c r="U319" s="369">
        <v>8</v>
      </c>
      <c r="V319" s="369">
        <v>33</v>
      </c>
      <c r="W319" s="369">
        <v>40</v>
      </c>
      <c r="X319" s="369">
        <v>23</v>
      </c>
      <c r="Y319" s="369">
        <v>54</v>
      </c>
      <c r="Z319" s="369">
        <v>6</v>
      </c>
      <c r="AA319" s="369">
        <v>7</v>
      </c>
      <c r="AB319" s="369">
        <v>27</v>
      </c>
      <c r="AC319" s="369">
        <v>32</v>
      </c>
      <c r="AD319" s="369">
        <v>2</v>
      </c>
      <c r="AE319" s="369">
        <v>0</v>
      </c>
    </row>
    <row r="320" spans="1:31" s="369" customFormat="1" ht="32.25" customHeight="1" x14ac:dyDescent="0.25">
      <c r="A320" s="386" t="s">
        <v>37</v>
      </c>
      <c r="B320" s="378" t="s">
        <v>503</v>
      </c>
      <c r="C320" s="378" t="s">
        <v>555</v>
      </c>
      <c r="D320" s="369">
        <v>56</v>
      </c>
      <c r="E320" s="369">
        <v>48</v>
      </c>
      <c r="F320" s="369">
        <v>274</v>
      </c>
      <c r="G320" s="369">
        <v>246</v>
      </c>
      <c r="H320" s="369">
        <v>53</v>
      </c>
      <c r="I320" s="369">
        <v>15</v>
      </c>
      <c r="J320" s="369">
        <v>146</v>
      </c>
      <c r="K320" s="369">
        <v>56</v>
      </c>
      <c r="L320" s="369">
        <v>20</v>
      </c>
      <c r="M320" s="369">
        <v>24</v>
      </c>
      <c r="N320" s="369">
        <v>11</v>
      </c>
      <c r="O320" s="369">
        <v>25</v>
      </c>
      <c r="P320" s="369">
        <v>12</v>
      </c>
      <c r="Q320" s="369">
        <v>18</v>
      </c>
      <c r="R320" s="369">
        <v>11</v>
      </c>
      <c r="S320" s="369">
        <v>3</v>
      </c>
      <c r="T320" s="369">
        <v>4</v>
      </c>
      <c r="U320" s="369">
        <v>6</v>
      </c>
      <c r="V320" s="369">
        <v>27</v>
      </c>
      <c r="W320" s="369">
        <v>12</v>
      </c>
      <c r="X320" s="369">
        <v>11</v>
      </c>
      <c r="Y320" s="369">
        <v>5</v>
      </c>
      <c r="Z320" s="369">
        <v>2</v>
      </c>
      <c r="AA320" s="369">
        <v>4</v>
      </c>
      <c r="AB320" s="369">
        <v>23</v>
      </c>
      <c r="AC320" s="369">
        <v>30</v>
      </c>
      <c r="AD320" s="369">
        <v>2</v>
      </c>
      <c r="AE320" s="369">
        <v>4</v>
      </c>
    </row>
    <row r="321" spans="1:31" s="369" customFormat="1" ht="32.25" customHeight="1" x14ac:dyDescent="0.25">
      <c r="A321" s="386" t="s">
        <v>37</v>
      </c>
      <c r="B321" s="378" t="s">
        <v>503</v>
      </c>
      <c r="C321" s="378" t="s">
        <v>556</v>
      </c>
      <c r="D321" s="369">
        <v>15</v>
      </c>
      <c r="E321" s="369">
        <v>72</v>
      </c>
      <c r="F321" s="369">
        <v>47</v>
      </c>
      <c r="G321" s="369">
        <v>221</v>
      </c>
      <c r="H321" s="369">
        <v>0</v>
      </c>
      <c r="I321" s="369">
        <v>0</v>
      </c>
      <c r="J321" s="369">
        <v>0</v>
      </c>
      <c r="K321" s="369">
        <v>0</v>
      </c>
      <c r="L321" s="369">
        <v>1</v>
      </c>
      <c r="M321" s="369">
        <v>9</v>
      </c>
      <c r="N321" s="369">
        <v>0</v>
      </c>
      <c r="O321" s="369">
        <v>0</v>
      </c>
      <c r="P321" s="369">
        <v>0</v>
      </c>
      <c r="Q321" s="369">
        <v>0</v>
      </c>
      <c r="R321" s="369">
        <v>0</v>
      </c>
      <c r="S321" s="369">
        <v>0</v>
      </c>
      <c r="T321" s="369">
        <v>0</v>
      </c>
      <c r="U321" s="369">
        <v>0</v>
      </c>
      <c r="V321" s="369">
        <v>0</v>
      </c>
      <c r="W321" s="369">
        <v>0</v>
      </c>
      <c r="X321" s="369">
        <v>0</v>
      </c>
      <c r="Y321" s="369">
        <v>0</v>
      </c>
      <c r="Z321" s="369">
        <v>0</v>
      </c>
      <c r="AA321" s="369">
        <v>2</v>
      </c>
      <c r="AB321" s="369">
        <v>0</v>
      </c>
      <c r="AC321" s="369">
        <v>2</v>
      </c>
      <c r="AD321" s="369">
        <v>0</v>
      </c>
      <c r="AE321" s="369">
        <v>0</v>
      </c>
    </row>
    <row r="322" spans="1:31" s="369" customFormat="1" ht="32.25" customHeight="1" x14ac:dyDescent="0.25">
      <c r="A322" s="386" t="s">
        <v>37</v>
      </c>
      <c r="B322" s="378" t="s">
        <v>503</v>
      </c>
      <c r="C322" s="378" t="s">
        <v>558</v>
      </c>
      <c r="D322" s="369">
        <v>48</v>
      </c>
      <c r="E322" s="369">
        <v>85</v>
      </c>
      <c r="F322" s="369">
        <v>218</v>
      </c>
      <c r="G322" s="369">
        <v>275</v>
      </c>
      <c r="H322" s="369">
        <v>0</v>
      </c>
      <c r="I322" s="369">
        <v>0</v>
      </c>
      <c r="J322" s="369">
        <v>0</v>
      </c>
      <c r="K322" s="369">
        <v>0</v>
      </c>
      <c r="L322" s="369">
        <v>12</v>
      </c>
      <c r="M322" s="369">
        <v>11</v>
      </c>
      <c r="N322" s="369">
        <v>0</v>
      </c>
      <c r="O322" s="369">
        <v>1</v>
      </c>
      <c r="P322" s="369">
        <v>0</v>
      </c>
      <c r="Q322" s="369">
        <v>0</v>
      </c>
      <c r="R322" s="369">
        <v>0</v>
      </c>
      <c r="S322" s="369">
        <v>0</v>
      </c>
      <c r="T322" s="369">
        <v>19</v>
      </c>
      <c r="U322" s="369">
        <v>21</v>
      </c>
      <c r="V322" s="369">
        <v>32</v>
      </c>
      <c r="W322" s="369">
        <v>38</v>
      </c>
      <c r="X322" s="369">
        <v>6</v>
      </c>
      <c r="Y322" s="369">
        <v>7</v>
      </c>
      <c r="Z322" s="369">
        <v>5</v>
      </c>
      <c r="AA322" s="369">
        <v>5</v>
      </c>
      <c r="AB322" s="369">
        <v>14</v>
      </c>
      <c r="AC322" s="369">
        <v>8</v>
      </c>
      <c r="AD322" s="369">
        <v>0</v>
      </c>
      <c r="AE322" s="369">
        <v>0</v>
      </c>
    </row>
    <row r="323" spans="1:31" s="369" customFormat="1" ht="32.25" customHeight="1" x14ac:dyDescent="0.25">
      <c r="A323" s="386" t="s">
        <v>37</v>
      </c>
      <c r="B323" s="378" t="s">
        <v>503</v>
      </c>
      <c r="C323" s="378" t="s">
        <v>560</v>
      </c>
      <c r="D323" s="369">
        <v>0</v>
      </c>
      <c r="E323" s="369">
        <v>0</v>
      </c>
      <c r="F323" s="369">
        <v>24</v>
      </c>
      <c r="G323" s="369">
        <v>36</v>
      </c>
      <c r="H323" s="369">
        <v>12</v>
      </c>
      <c r="I323" s="369">
        <v>16</v>
      </c>
      <c r="J323" s="369">
        <v>212</v>
      </c>
      <c r="K323" s="369">
        <v>135</v>
      </c>
      <c r="L323" s="369">
        <v>2</v>
      </c>
      <c r="M323" s="369">
        <v>0</v>
      </c>
      <c r="N323" s="369">
        <v>0</v>
      </c>
      <c r="O323" s="369">
        <v>0</v>
      </c>
      <c r="P323" s="369">
        <v>1</v>
      </c>
      <c r="Q323" s="369">
        <v>0</v>
      </c>
      <c r="R323" s="369">
        <v>2</v>
      </c>
      <c r="S323" s="369">
        <v>0</v>
      </c>
      <c r="T323" s="369">
        <v>0</v>
      </c>
      <c r="U323" s="369">
        <v>0</v>
      </c>
      <c r="V323" s="369">
        <v>0</v>
      </c>
      <c r="W323" s="369">
        <v>0</v>
      </c>
      <c r="X323" s="369">
        <v>0</v>
      </c>
      <c r="Y323" s="369">
        <v>0</v>
      </c>
      <c r="Z323" s="369">
        <v>0</v>
      </c>
      <c r="AA323" s="369">
        <v>0</v>
      </c>
      <c r="AB323" s="369">
        <v>0</v>
      </c>
      <c r="AC323" s="369">
        <v>0</v>
      </c>
      <c r="AD323" s="369">
        <v>0</v>
      </c>
      <c r="AE323" s="369">
        <v>0</v>
      </c>
    </row>
    <row r="324" spans="1:31" s="369" customFormat="1" ht="32.25" customHeight="1" x14ac:dyDescent="0.25">
      <c r="A324" s="386" t="s">
        <v>37</v>
      </c>
      <c r="B324" s="378" t="s">
        <v>503</v>
      </c>
      <c r="C324" s="378" t="s">
        <v>561</v>
      </c>
      <c r="D324" s="369">
        <v>19</v>
      </c>
      <c r="E324" s="369">
        <v>62</v>
      </c>
      <c r="F324" s="369">
        <v>49</v>
      </c>
      <c r="G324" s="369">
        <v>194</v>
      </c>
      <c r="H324" s="369">
        <v>0</v>
      </c>
      <c r="I324" s="369">
        <v>0</v>
      </c>
      <c r="J324" s="369">
        <v>0</v>
      </c>
      <c r="K324" s="369">
        <v>0</v>
      </c>
      <c r="L324" s="369">
        <v>10</v>
      </c>
      <c r="M324" s="369">
        <v>14</v>
      </c>
      <c r="N324" s="369">
        <v>0</v>
      </c>
      <c r="O324" s="369">
        <v>0</v>
      </c>
      <c r="P324" s="369">
        <v>0</v>
      </c>
      <c r="Q324" s="369">
        <v>0</v>
      </c>
      <c r="R324" s="369">
        <v>0</v>
      </c>
      <c r="S324" s="369">
        <v>0</v>
      </c>
      <c r="T324" s="369">
        <v>0</v>
      </c>
      <c r="U324" s="369">
        <v>0</v>
      </c>
      <c r="V324" s="369">
        <v>0</v>
      </c>
      <c r="W324" s="369">
        <v>0</v>
      </c>
      <c r="X324" s="369">
        <v>0</v>
      </c>
      <c r="Y324" s="369">
        <v>0</v>
      </c>
      <c r="Z324" s="369">
        <v>2</v>
      </c>
      <c r="AA324" s="369">
        <v>2</v>
      </c>
      <c r="AB324" s="369">
        <v>3</v>
      </c>
      <c r="AC324" s="369">
        <v>2</v>
      </c>
      <c r="AD324" s="369">
        <v>0</v>
      </c>
      <c r="AE324" s="369">
        <v>0</v>
      </c>
    </row>
    <row r="325" spans="1:31" s="369" customFormat="1" ht="32.25" customHeight="1" x14ac:dyDescent="0.25">
      <c r="A325" s="386" t="s">
        <v>37</v>
      </c>
      <c r="B325" s="378" t="s">
        <v>503</v>
      </c>
      <c r="C325" s="378" t="s">
        <v>563</v>
      </c>
      <c r="D325" s="369">
        <v>30</v>
      </c>
      <c r="E325" s="369">
        <v>85</v>
      </c>
      <c r="F325" s="369">
        <v>78</v>
      </c>
      <c r="G325" s="369">
        <v>255</v>
      </c>
      <c r="H325" s="369">
        <v>5</v>
      </c>
      <c r="I325" s="369">
        <v>8</v>
      </c>
      <c r="J325" s="369">
        <v>1</v>
      </c>
      <c r="K325" s="369">
        <v>2</v>
      </c>
      <c r="L325" s="369">
        <v>6</v>
      </c>
      <c r="M325" s="369">
        <v>29</v>
      </c>
      <c r="N325" s="369">
        <v>0</v>
      </c>
      <c r="O325" s="369">
        <v>0</v>
      </c>
      <c r="P325" s="369">
        <v>4</v>
      </c>
      <c r="Q325" s="369">
        <v>26</v>
      </c>
      <c r="R325" s="369">
        <v>1</v>
      </c>
      <c r="S325" s="369">
        <v>6</v>
      </c>
      <c r="T325" s="369">
        <v>0</v>
      </c>
      <c r="U325" s="369">
        <v>0</v>
      </c>
      <c r="V325" s="369">
        <v>0</v>
      </c>
      <c r="W325" s="369">
        <v>0</v>
      </c>
      <c r="X325" s="369">
        <v>0</v>
      </c>
      <c r="Y325" s="369">
        <v>0</v>
      </c>
      <c r="Z325" s="369">
        <v>2</v>
      </c>
      <c r="AA325" s="369">
        <v>2</v>
      </c>
      <c r="AB325" s="369">
        <v>2</v>
      </c>
      <c r="AC325" s="369">
        <v>3</v>
      </c>
      <c r="AD325" s="369">
        <v>0</v>
      </c>
      <c r="AE325" s="369">
        <v>0</v>
      </c>
    </row>
    <row r="326" spans="1:31" s="369" customFormat="1" ht="32.25" customHeight="1" x14ac:dyDescent="0.25">
      <c r="A326" s="386" t="s">
        <v>37</v>
      </c>
      <c r="B326" s="378" t="s">
        <v>503</v>
      </c>
      <c r="C326" s="378" t="s">
        <v>564</v>
      </c>
      <c r="D326" s="369">
        <v>0</v>
      </c>
      <c r="E326" s="369">
        <v>0</v>
      </c>
      <c r="F326" s="369">
        <v>19</v>
      </c>
      <c r="G326" s="369">
        <v>17</v>
      </c>
      <c r="H326" s="369">
        <v>28</v>
      </c>
      <c r="I326" s="369">
        <v>46</v>
      </c>
      <c r="J326" s="369">
        <v>45</v>
      </c>
      <c r="K326" s="369">
        <v>115</v>
      </c>
      <c r="L326" s="369">
        <v>1</v>
      </c>
      <c r="M326" s="369">
        <v>0</v>
      </c>
      <c r="N326" s="369">
        <v>1</v>
      </c>
      <c r="O326" s="369">
        <v>18</v>
      </c>
      <c r="P326" s="369">
        <v>7</v>
      </c>
      <c r="Q326" s="369">
        <v>21</v>
      </c>
      <c r="R326" s="369">
        <v>8</v>
      </c>
      <c r="S326" s="369">
        <v>22</v>
      </c>
      <c r="T326" s="369">
        <v>0</v>
      </c>
      <c r="U326" s="369">
        <v>0</v>
      </c>
      <c r="V326" s="369">
        <v>0</v>
      </c>
      <c r="W326" s="369">
        <v>0</v>
      </c>
      <c r="X326" s="369">
        <v>0</v>
      </c>
      <c r="Y326" s="369">
        <v>0</v>
      </c>
      <c r="Z326" s="369">
        <v>0</v>
      </c>
      <c r="AA326" s="369">
        <v>0</v>
      </c>
      <c r="AB326" s="369">
        <v>0</v>
      </c>
      <c r="AC326" s="369">
        <v>0</v>
      </c>
      <c r="AD326" s="369">
        <v>0</v>
      </c>
      <c r="AE326" s="369">
        <v>0</v>
      </c>
    </row>
    <row r="327" spans="1:31" s="369" customFormat="1" ht="32.25" customHeight="1" x14ac:dyDescent="0.25">
      <c r="A327" s="386" t="s">
        <v>37</v>
      </c>
      <c r="B327" s="378" t="s">
        <v>503</v>
      </c>
      <c r="C327" s="378" t="s">
        <v>566</v>
      </c>
      <c r="D327" s="369">
        <v>132</v>
      </c>
      <c r="E327" s="369">
        <v>140</v>
      </c>
      <c r="F327" s="369">
        <v>428</v>
      </c>
      <c r="G327" s="369">
        <v>406</v>
      </c>
      <c r="H327" s="369">
        <v>5</v>
      </c>
      <c r="I327" s="369">
        <v>6</v>
      </c>
      <c r="J327" s="369">
        <v>0</v>
      </c>
      <c r="K327" s="369">
        <v>3</v>
      </c>
      <c r="L327" s="369">
        <v>59</v>
      </c>
      <c r="M327" s="369">
        <v>34</v>
      </c>
      <c r="N327" s="369">
        <v>0</v>
      </c>
      <c r="O327" s="369">
        <v>0</v>
      </c>
      <c r="P327" s="369">
        <v>4</v>
      </c>
      <c r="Q327" s="369">
        <v>7</v>
      </c>
      <c r="R327" s="369">
        <v>1</v>
      </c>
      <c r="S327" s="369">
        <v>1</v>
      </c>
      <c r="T327" s="369">
        <v>20</v>
      </c>
      <c r="U327" s="369">
        <v>26</v>
      </c>
      <c r="V327" s="369">
        <v>34</v>
      </c>
      <c r="W327" s="369">
        <v>49</v>
      </c>
      <c r="X327" s="369">
        <v>15</v>
      </c>
      <c r="Y327" s="369">
        <v>33</v>
      </c>
      <c r="Z327" s="369">
        <v>1</v>
      </c>
      <c r="AA327" s="369">
        <v>0</v>
      </c>
      <c r="AB327" s="369">
        <v>11</v>
      </c>
      <c r="AC327" s="369">
        <v>6</v>
      </c>
      <c r="AD327" s="369">
        <v>0</v>
      </c>
      <c r="AE327" s="369">
        <v>0</v>
      </c>
    </row>
    <row r="328" spans="1:31" s="369" customFormat="1" ht="32.25" customHeight="1" x14ac:dyDescent="0.25">
      <c r="A328" s="386" t="s">
        <v>37</v>
      </c>
      <c r="B328" s="378" t="s">
        <v>503</v>
      </c>
      <c r="C328" s="378" t="s">
        <v>567</v>
      </c>
      <c r="D328" s="369">
        <v>0</v>
      </c>
      <c r="E328" s="369">
        <v>0</v>
      </c>
      <c r="F328" s="369">
        <v>79</v>
      </c>
      <c r="G328" s="369">
        <v>69</v>
      </c>
      <c r="H328" s="369">
        <v>139</v>
      </c>
      <c r="I328" s="369">
        <v>103</v>
      </c>
      <c r="J328" s="369">
        <v>832</v>
      </c>
      <c r="K328" s="369">
        <v>604</v>
      </c>
      <c r="L328" s="369">
        <v>2</v>
      </c>
      <c r="M328" s="369">
        <v>3</v>
      </c>
      <c r="N328" s="369">
        <v>5</v>
      </c>
      <c r="O328" s="369">
        <v>14</v>
      </c>
      <c r="P328" s="369">
        <v>22</v>
      </c>
      <c r="Q328" s="369">
        <v>60</v>
      </c>
      <c r="R328" s="369">
        <v>18</v>
      </c>
      <c r="S328" s="369">
        <v>25</v>
      </c>
      <c r="T328" s="369">
        <v>0</v>
      </c>
      <c r="U328" s="369">
        <v>0</v>
      </c>
      <c r="V328" s="369">
        <v>0</v>
      </c>
      <c r="W328" s="369">
        <v>0</v>
      </c>
      <c r="X328" s="369">
        <v>0</v>
      </c>
      <c r="Y328" s="369">
        <v>0</v>
      </c>
      <c r="Z328" s="369">
        <v>0</v>
      </c>
      <c r="AA328" s="369">
        <v>0</v>
      </c>
      <c r="AB328" s="369">
        <v>0</v>
      </c>
      <c r="AC328" s="369">
        <v>0</v>
      </c>
      <c r="AD328" s="369">
        <v>0</v>
      </c>
      <c r="AE328" s="369">
        <v>0</v>
      </c>
    </row>
    <row r="329" spans="1:31" s="369" customFormat="1" ht="32.25" customHeight="1" x14ac:dyDescent="0.25">
      <c r="A329" s="386" t="s">
        <v>37</v>
      </c>
      <c r="B329" s="378" t="s">
        <v>503</v>
      </c>
      <c r="C329" s="378" t="s">
        <v>568</v>
      </c>
      <c r="D329" s="369">
        <v>0</v>
      </c>
      <c r="E329" s="369">
        <v>0</v>
      </c>
      <c r="F329" s="369">
        <v>72</v>
      </c>
      <c r="G329" s="369">
        <v>52</v>
      </c>
      <c r="H329" s="369">
        <v>104</v>
      </c>
      <c r="I329" s="369">
        <v>80</v>
      </c>
      <c r="J329" s="369">
        <v>201</v>
      </c>
      <c r="K329" s="369">
        <v>231</v>
      </c>
      <c r="L329" s="369">
        <v>1</v>
      </c>
      <c r="M329" s="369">
        <v>1</v>
      </c>
      <c r="N329" s="369">
        <v>1</v>
      </c>
      <c r="O329" s="369">
        <v>2</v>
      </c>
      <c r="P329" s="369">
        <v>23</v>
      </c>
      <c r="Q329" s="369">
        <v>30</v>
      </c>
      <c r="R329" s="369">
        <v>11</v>
      </c>
      <c r="S329" s="369">
        <v>6</v>
      </c>
      <c r="T329" s="369">
        <v>0</v>
      </c>
      <c r="U329" s="369">
        <v>0</v>
      </c>
      <c r="V329" s="369">
        <v>0</v>
      </c>
      <c r="W329" s="369">
        <v>0</v>
      </c>
      <c r="X329" s="369">
        <v>0</v>
      </c>
      <c r="Y329" s="369">
        <v>0</v>
      </c>
      <c r="Z329" s="369">
        <v>0</v>
      </c>
      <c r="AA329" s="369">
        <v>0</v>
      </c>
      <c r="AB329" s="369">
        <v>0</v>
      </c>
      <c r="AC329" s="369">
        <v>0</v>
      </c>
      <c r="AD329" s="369">
        <v>0</v>
      </c>
      <c r="AE329" s="369">
        <v>0</v>
      </c>
    </row>
    <row r="330" spans="1:31" s="369" customFormat="1" ht="32.25" customHeight="1" x14ac:dyDescent="0.25">
      <c r="A330" s="386" t="s">
        <v>37</v>
      </c>
      <c r="B330" s="378" t="s">
        <v>503</v>
      </c>
      <c r="C330" s="378" t="s">
        <v>569</v>
      </c>
      <c r="D330" s="369">
        <v>16</v>
      </c>
      <c r="E330" s="369">
        <v>5</v>
      </c>
      <c r="F330" s="369">
        <v>89</v>
      </c>
      <c r="G330" s="369">
        <v>129</v>
      </c>
      <c r="H330" s="369">
        <v>0</v>
      </c>
      <c r="I330" s="369">
        <v>0</v>
      </c>
      <c r="J330" s="369">
        <v>0</v>
      </c>
      <c r="K330" s="369">
        <v>0</v>
      </c>
      <c r="L330" s="369">
        <v>4</v>
      </c>
      <c r="M330" s="369">
        <v>8</v>
      </c>
      <c r="N330" s="369">
        <v>0</v>
      </c>
      <c r="O330" s="369">
        <v>0</v>
      </c>
      <c r="P330" s="369">
        <v>0</v>
      </c>
      <c r="Q330" s="369">
        <v>0</v>
      </c>
      <c r="R330" s="369">
        <v>0</v>
      </c>
      <c r="S330" s="369">
        <v>0</v>
      </c>
      <c r="T330" s="369">
        <v>0</v>
      </c>
      <c r="U330" s="369">
        <v>0</v>
      </c>
      <c r="V330" s="369">
        <v>0</v>
      </c>
      <c r="W330" s="369">
        <v>0</v>
      </c>
      <c r="X330" s="369">
        <v>0</v>
      </c>
      <c r="Y330" s="369">
        <v>0</v>
      </c>
      <c r="Z330" s="369">
        <v>1</v>
      </c>
      <c r="AA330" s="369">
        <v>1</v>
      </c>
      <c r="AB330" s="369">
        <v>4</v>
      </c>
      <c r="AC330" s="369">
        <v>5</v>
      </c>
      <c r="AD330" s="369">
        <v>0</v>
      </c>
      <c r="AE330" s="369">
        <v>0</v>
      </c>
    </row>
    <row r="331" spans="1:31" s="369" customFormat="1" ht="32.25" customHeight="1" x14ac:dyDescent="0.25">
      <c r="A331" s="386" t="s">
        <v>37</v>
      </c>
      <c r="B331" s="378" t="s">
        <v>503</v>
      </c>
      <c r="C331" s="378" t="s">
        <v>570</v>
      </c>
      <c r="D331" s="369">
        <v>16</v>
      </c>
      <c r="E331" s="369">
        <v>54</v>
      </c>
      <c r="F331" s="369">
        <v>74</v>
      </c>
      <c r="G331" s="369">
        <v>221</v>
      </c>
      <c r="H331" s="369">
        <v>3</v>
      </c>
      <c r="I331" s="369">
        <v>3</v>
      </c>
      <c r="J331" s="369">
        <v>0</v>
      </c>
      <c r="K331" s="369">
        <v>0</v>
      </c>
      <c r="L331" s="369">
        <v>7</v>
      </c>
      <c r="M331" s="369">
        <v>24</v>
      </c>
      <c r="N331" s="369">
        <v>0</v>
      </c>
      <c r="O331" s="369">
        <v>0</v>
      </c>
      <c r="P331" s="369">
        <v>0</v>
      </c>
      <c r="Q331" s="369">
        <v>0</v>
      </c>
      <c r="R331" s="369">
        <v>0</v>
      </c>
      <c r="S331" s="369">
        <v>0</v>
      </c>
      <c r="T331" s="369">
        <v>0</v>
      </c>
      <c r="U331" s="369">
        <v>0</v>
      </c>
      <c r="V331" s="369">
        <v>0</v>
      </c>
      <c r="W331" s="369">
        <v>0</v>
      </c>
      <c r="X331" s="369">
        <v>0</v>
      </c>
      <c r="Y331" s="369">
        <v>0</v>
      </c>
      <c r="Z331" s="369">
        <v>0</v>
      </c>
      <c r="AA331" s="369">
        <v>2</v>
      </c>
      <c r="AB331" s="369">
        <v>3</v>
      </c>
      <c r="AC331" s="369">
        <v>5</v>
      </c>
      <c r="AD331" s="369">
        <v>0</v>
      </c>
      <c r="AE331" s="369">
        <v>0</v>
      </c>
    </row>
    <row r="332" spans="1:31" s="369" customFormat="1" ht="32.25" customHeight="1" x14ac:dyDescent="0.25">
      <c r="A332" s="386" t="s">
        <v>37</v>
      </c>
      <c r="B332" s="378" t="s">
        <v>503</v>
      </c>
      <c r="C332" s="378" t="s">
        <v>303</v>
      </c>
      <c r="D332" s="369">
        <v>96</v>
      </c>
      <c r="E332" s="369">
        <v>76</v>
      </c>
      <c r="F332" s="369">
        <v>363</v>
      </c>
      <c r="G332" s="369">
        <v>258</v>
      </c>
      <c r="H332" s="369">
        <v>54</v>
      </c>
      <c r="I332" s="369">
        <v>16</v>
      </c>
      <c r="J332" s="369">
        <v>230</v>
      </c>
      <c r="K332" s="369">
        <v>66</v>
      </c>
      <c r="L332" s="369">
        <v>46</v>
      </c>
      <c r="M332" s="369">
        <v>31</v>
      </c>
      <c r="N332" s="369">
        <v>54</v>
      </c>
      <c r="O332" s="369">
        <v>38</v>
      </c>
      <c r="P332" s="369">
        <v>28</v>
      </c>
      <c r="Q332" s="369">
        <v>27</v>
      </c>
      <c r="R332" s="369">
        <v>7</v>
      </c>
      <c r="S332" s="369">
        <v>3</v>
      </c>
      <c r="T332" s="369">
        <v>36</v>
      </c>
      <c r="U332" s="369">
        <v>24</v>
      </c>
      <c r="V332" s="369">
        <v>97</v>
      </c>
      <c r="W332" s="369">
        <v>66</v>
      </c>
      <c r="X332" s="369">
        <v>36</v>
      </c>
      <c r="Y332" s="369">
        <v>17</v>
      </c>
      <c r="Z332" s="369">
        <v>1</v>
      </c>
      <c r="AA332" s="369">
        <v>1</v>
      </c>
      <c r="AB332" s="369">
        <v>33</v>
      </c>
      <c r="AC332" s="369">
        <v>27</v>
      </c>
      <c r="AD332" s="369">
        <v>7</v>
      </c>
      <c r="AE332" s="369">
        <v>4</v>
      </c>
    </row>
    <row r="333" spans="1:31" s="369" customFormat="1" ht="32.25" customHeight="1" x14ac:dyDescent="0.25">
      <c r="A333" s="386" t="s">
        <v>37</v>
      </c>
      <c r="B333" s="378" t="s">
        <v>503</v>
      </c>
      <c r="C333" s="378" t="s">
        <v>571</v>
      </c>
      <c r="D333" s="369">
        <v>0</v>
      </c>
      <c r="E333" s="369">
        <v>0</v>
      </c>
      <c r="F333" s="369">
        <v>96</v>
      </c>
      <c r="G333" s="369">
        <v>8</v>
      </c>
      <c r="H333" s="369">
        <v>113</v>
      </c>
      <c r="I333" s="369">
        <v>14</v>
      </c>
      <c r="J333" s="369">
        <v>815</v>
      </c>
      <c r="K333" s="369">
        <v>92</v>
      </c>
      <c r="L333" s="369">
        <v>3</v>
      </c>
      <c r="M333" s="369">
        <v>2</v>
      </c>
      <c r="N333" s="369">
        <v>0</v>
      </c>
      <c r="O333" s="369">
        <v>0</v>
      </c>
      <c r="P333" s="369">
        <v>3</v>
      </c>
      <c r="Q333" s="369">
        <v>4</v>
      </c>
      <c r="R333" s="369">
        <v>40</v>
      </c>
      <c r="S333" s="369">
        <v>1</v>
      </c>
      <c r="T333" s="369">
        <v>0</v>
      </c>
      <c r="U333" s="369">
        <v>0</v>
      </c>
      <c r="V333" s="369">
        <v>0</v>
      </c>
      <c r="W333" s="369">
        <v>0</v>
      </c>
      <c r="X333" s="369">
        <v>0</v>
      </c>
      <c r="Y333" s="369">
        <v>0</v>
      </c>
      <c r="Z333" s="369">
        <v>0</v>
      </c>
      <c r="AA333" s="369">
        <v>0</v>
      </c>
      <c r="AB333" s="369">
        <v>0</v>
      </c>
      <c r="AC333" s="369">
        <v>0</v>
      </c>
      <c r="AD333" s="369">
        <v>0</v>
      </c>
      <c r="AE333" s="369">
        <v>0</v>
      </c>
    </row>
    <row r="334" spans="1:31" s="369" customFormat="1" ht="32.25" customHeight="1" x14ac:dyDescent="0.25">
      <c r="A334" s="386" t="s">
        <v>37</v>
      </c>
      <c r="B334" s="378" t="s">
        <v>503</v>
      </c>
      <c r="C334" s="378" t="s">
        <v>572</v>
      </c>
      <c r="D334" s="369">
        <v>133</v>
      </c>
      <c r="E334" s="369">
        <v>25</v>
      </c>
      <c r="F334" s="369">
        <v>594</v>
      </c>
      <c r="G334" s="369">
        <v>130</v>
      </c>
      <c r="H334" s="369">
        <v>104</v>
      </c>
      <c r="I334" s="369">
        <v>12</v>
      </c>
      <c r="J334" s="369">
        <v>391</v>
      </c>
      <c r="K334" s="369">
        <v>55</v>
      </c>
      <c r="L334" s="369">
        <v>56</v>
      </c>
      <c r="M334" s="369">
        <v>18</v>
      </c>
      <c r="N334" s="369">
        <v>29</v>
      </c>
      <c r="O334" s="369">
        <v>12</v>
      </c>
      <c r="P334" s="369">
        <v>32</v>
      </c>
      <c r="Q334" s="369">
        <v>6</v>
      </c>
      <c r="R334" s="369">
        <v>37</v>
      </c>
      <c r="S334" s="369">
        <v>4</v>
      </c>
      <c r="T334" s="369">
        <v>32</v>
      </c>
      <c r="U334" s="369">
        <v>5</v>
      </c>
      <c r="V334" s="369">
        <v>69</v>
      </c>
      <c r="W334" s="369">
        <v>14</v>
      </c>
      <c r="X334" s="369">
        <v>21</v>
      </c>
      <c r="Y334" s="369">
        <v>6</v>
      </c>
      <c r="Z334" s="369">
        <v>8</v>
      </c>
      <c r="AA334" s="369">
        <v>1</v>
      </c>
      <c r="AB334" s="369">
        <v>33</v>
      </c>
      <c r="AC334" s="369">
        <v>9</v>
      </c>
      <c r="AD334" s="369">
        <v>4</v>
      </c>
      <c r="AE334" s="369">
        <v>1</v>
      </c>
    </row>
    <row r="335" spans="1:31" s="369" customFormat="1" ht="32.25" customHeight="1" x14ac:dyDescent="0.25">
      <c r="A335" s="386" t="s">
        <v>37</v>
      </c>
      <c r="B335" s="378" t="s">
        <v>503</v>
      </c>
      <c r="C335" s="378" t="s">
        <v>573</v>
      </c>
      <c r="D335" s="369">
        <v>0</v>
      </c>
      <c r="E335" s="369">
        <v>0</v>
      </c>
      <c r="F335" s="369">
        <v>77</v>
      </c>
      <c r="G335" s="369">
        <v>13</v>
      </c>
      <c r="H335" s="369">
        <v>124</v>
      </c>
      <c r="I335" s="369">
        <v>13</v>
      </c>
      <c r="J335" s="369">
        <v>721</v>
      </c>
      <c r="K335" s="369">
        <v>47</v>
      </c>
      <c r="L335" s="369">
        <v>4</v>
      </c>
      <c r="M335" s="369">
        <v>1</v>
      </c>
      <c r="N335" s="369">
        <v>17</v>
      </c>
      <c r="O335" s="369">
        <v>3</v>
      </c>
      <c r="P335" s="369">
        <v>67</v>
      </c>
      <c r="Q335" s="369">
        <v>7</v>
      </c>
      <c r="R335" s="369">
        <v>47</v>
      </c>
      <c r="S335" s="369">
        <v>2</v>
      </c>
      <c r="T335" s="369">
        <v>0</v>
      </c>
      <c r="U335" s="369">
        <v>0</v>
      </c>
      <c r="V335" s="369">
        <v>0</v>
      </c>
      <c r="W335" s="369">
        <v>0</v>
      </c>
      <c r="X335" s="369">
        <v>0</v>
      </c>
      <c r="Y335" s="369">
        <v>0</v>
      </c>
      <c r="Z335" s="369">
        <v>0</v>
      </c>
      <c r="AA335" s="369">
        <v>0</v>
      </c>
      <c r="AB335" s="369">
        <v>0</v>
      </c>
      <c r="AC335" s="369">
        <v>0</v>
      </c>
      <c r="AD335" s="369">
        <v>0</v>
      </c>
      <c r="AE335" s="369">
        <v>0</v>
      </c>
    </row>
    <row r="336" spans="1:31" s="369" customFormat="1" ht="32.25" customHeight="1" x14ac:dyDescent="0.25">
      <c r="A336" s="386" t="s">
        <v>37</v>
      </c>
      <c r="B336" s="378" t="s">
        <v>503</v>
      </c>
      <c r="C336" s="378" t="s">
        <v>295</v>
      </c>
      <c r="D336" s="369">
        <v>35</v>
      </c>
      <c r="E336" s="369">
        <v>80</v>
      </c>
      <c r="F336" s="369">
        <v>228</v>
      </c>
      <c r="G336" s="369">
        <v>343</v>
      </c>
      <c r="H336" s="369">
        <v>20</v>
      </c>
      <c r="I336" s="369">
        <v>24</v>
      </c>
      <c r="J336" s="369">
        <v>58</v>
      </c>
      <c r="K336" s="369">
        <v>51</v>
      </c>
      <c r="L336" s="369">
        <v>18</v>
      </c>
      <c r="M336" s="369">
        <v>24</v>
      </c>
      <c r="N336" s="369">
        <v>36</v>
      </c>
      <c r="O336" s="369">
        <v>48</v>
      </c>
      <c r="P336" s="369">
        <v>16</v>
      </c>
      <c r="Q336" s="369">
        <v>20</v>
      </c>
      <c r="R336" s="369">
        <v>5</v>
      </c>
      <c r="S336" s="369">
        <v>6</v>
      </c>
      <c r="T336" s="369">
        <v>118</v>
      </c>
      <c r="U336" s="369">
        <v>221</v>
      </c>
      <c r="V336" s="369">
        <v>284</v>
      </c>
      <c r="W336" s="369">
        <v>493</v>
      </c>
      <c r="X336" s="369">
        <v>171</v>
      </c>
      <c r="Y336" s="369">
        <v>357</v>
      </c>
      <c r="Z336" s="369">
        <v>9</v>
      </c>
      <c r="AA336" s="369">
        <v>12</v>
      </c>
      <c r="AB336" s="369">
        <v>184</v>
      </c>
      <c r="AC336" s="369">
        <v>230</v>
      </c>
      <c r="AD336" s="369">
        <v>10</v>
      </c>
      <c r="AE336" s="369">
        <v>12</v>
      </c>
    </row>
    <row r="337" spans="1:31" s="369" customFormat="1" ht="32.25" customHeight="1" x14ac:dyDescent="0.25">
      <c r="A337" s="386" t="s">
        <v>37</v>
      </c>
      <c r="B337" s="378" t="s">
        <v>503</v>
      </c>
      <c r="C337" s="378" t="s">
        <v>574</v>
      </c>
      <c r="D337" s="369">
        <v>0</v>
      </c>
      <c r="E337" s="369">
        <v>0</v>
      </c>
      <c r="F337" s="369">
        <v>21</v>
      </c>
      <c r="G337" s="369">
        <v>46</v>
      </c>
      <c r="H337" s="369">
        <v>16</v>
      </c>
      <c r="I337" s="369">
        <v>25</v>
      </c>
      <c r="J337" s="369">
        <v>140</v>
      </c>
      <c r="K337" s="369">
        <v>262</v>
      </c>
      <c r="L337" s="369">
        <v>0</v>
      </c>
      <c r="M337" s="369">
        <v>1</v>
      </c>
      <c r="N337" s="369">
        <v>1</v>
      </c>
      <c r="O337" s="369">
        <v>22</v>
      </c>
      <c r="P337" s="369">
        <v>18</v>
      </c>
      <c r="Q337" s="369">
        <v>61</v>
      </c>
      <c r="R337" s="369">
        <v>5</v>
      </c>
      <c r="S337" s="369">
        <v>12</v>
      </c>
      <c r="T337" s="369">
        <v>0</v>
      </c>
      <c r="U337" s="369">
        <v>0</v>
      </c>
      <c r="V337" s="369">
        <v>0</v>
      </c>
      <c r="W337" s="369">
        <v>0</v>
      </c>
      <c r="X337" s="369">
        <v>0</v>
      </c>
      <c r="Y337" s="369">
        <v>0</v>
      </c>
      <c r="Z337" s="369">
        <v>0</v>
      </c>
      <c r="AA337" s="369">
        <v>0</v>
      </c>
      <c r="AB337" s="369">
        <v>0</v>
      </c>
      <c r="AC337" s="369">
        <v>0</v>
      </c>
      <c r="AD337" s="369">
        <v>0</v>
      </c>
      <c r="AE337" s="369">
        <v>0</v>
      </c>
    </row>
    <row r="338" spans="1:31" s="369" customFormat="1" ht="32.25" customHeight="1" x14ac:dyDescent="0.25">
      <c r="A338" s="386" t="s">
        <v>37</v>
      </c>
      <c r="B338" s="378" t="s">
        <v>503</v>
      </c>
      <c r="C338" s="378" t="s">
        <v>575</v>
      </c>
      <c r="D338" s="369">
        <v>36</v>
      </c>
      <c r="E338" s="369">
        <v>62</v>
      </c>
      <c r="F338" s="369">
        <v>150</v>
      </c>
      <c r="G338" s="369">
        <v>260</v>
      </c>
      <c r="H338" s="369">
        <v>22</v>
      </c>
      <c r="I338" s="369">
        <v>55</v>
      </c>
      <c r="J338" s="369">
        <v>84</v>
      </c>
      <c r="K338" s="369">
        <v>221</v>
      </c>
      <c r="L338" s="369">
        <v>13</v>
      </c>
      <c r="M338" s="369">
        <v>22</v>
      </c>
      <c r="N338" s="369">
        <v>8</v>
      </c>
      <c r="O338" s="369">
        <v>20</v>
      </c>
      <c r="P338" s="369">
        <v>22</v>
      </c>
      <c r="Q338" s="369">
        <v>45</v>
      </c>
      <c r="R338" s="369">
        <v>2</v>
      </c>
      <c r="S338" s="369">
        <v>8</v>
      </c>
      <c r="T338" s="369">
        <v>13</v>
      </c>
      <c r="U338" s="369">
        <v>23</v>
      </c>
      <c r="V338" s="369">
        <v>65</v>
      </c>
      <c r="W338" s="369">
        <v>117</v>
      </c>
      <c r="X338" s="369">
        <v>0</v>
      </c>
      <c r="Y338" s="369">
        <v>0</v>
      </c>
      <c r="Z338" s="369">
        <v>1</v>
      </c>
      <c r="AA338" s="369">
        <v>2</v>
      </c>
      <c r="AB338" s="369">
        <v>39</v>
      </c>
      <c r="AC338" s="369">
        <v>59</v>
      </c>
      <c r="AD338" s="369">
        <v>0</v>
      </c>
      <c r="AE338" s="369">
        <v>0</v>
      </c>
    </row>
    <row r="339" spans="1:31" s="369" customFormat="1" ht="32.25" customHeight="1" x14ac:dyDescent="0.25">
      <c r="A339" s="386" t="s">
        <v>37</v>
      </c>
      <c r="B339" s="378" t="s">
        <v>503</v>
      </c>
      <c r="C339" s="378" t="s">
        <v>576</v>
      </c>
      <c r="D339" s="369">
        <v>17</v>
      </c>
      <c r="E339" s="369">
        <v>38</v>
      </c>
      <c r="F339" s="369">
        <v>116</v>
      </c>
      <c r="G339" s="369">
        <v>201</v>
      </c>
      <c r="H339" s="369">
        <v>21</v>
      </c>
      <c r="I339" s="369">
        <v>21</v>
      </c>
      <c r="J339" s="369">
        <v>33</v>
      </c>
      <c r="K339" s="369">
        <v>17</v>
      </c>
      <c r="L339" s="369">
        <v>13</v>
      </c>
      <c r="M339" s="369">
        <v>24</v>
      </c>
      <c r="N339" s="369">
        <v>13</v>
      </c>
      <c r="O339" s="369">
        <v>16</v>
      </c>
      <c r="P339" s="369">
        <v>13</v>
      </c>
      <c r="Q339" s="369">
        <v>27</v>
      </c>
      <c r="R339" s="369">
        <v>6</v>
      </c>
      <c r="S339" s="369">
        <v>1</v>
      </c>
      <c r="T339" s="369">
        <v>0</v>
      </c>
      <c r="U339" s="369">
        <v>0</v>
      </c>
      <c r="V339" s="369">
        <v>15</v>
      </c>
      <c r="W339" s="369">
        <v>11</v>
      </c>
      <c r="X339" s="369">
        <v>0</v>
      </c>
      <c r="Y339" s="369">
        <v>0</v>
      </c>
      <c r="Z339" s="369">
        <v>3</v>
      </c>
      <c r="AA339" s="369">
        <v>3</v>
      </c>
      <c r="AB339" s="369">
        <v>20</v>
      </c>
      <c r="AC339" s="369">
        <v>24</v>
      </c>
      <c r="AD339" s="369">
        <v>3</v>
      </c>
      <c r="AE339" s="369">
        <v>2</v>
      </c>
    </row>
    <row r="340" spans="1:31" s="369" customFormat="1" ht="32.25" customHeight="1" x14ac:dyDescent="0.25">
      <c r="A340" s="386" t="s">
        <v>37</v>
      </c>
      <c r="B340" s="378" t="s">
        <v>503</v>
      </c>
      <c r="C340" s="378" t="s">
        <v>577</v>
      </c>
      <c r="D340" s="369">
        <v>106</v>
      </c>
      <c r="E340" s="369">
        <v>97</v>
      </c>
      <c r="F340" s="369">
        <v>453</v>
      </c>
      <c r="G340" s="369">
        <v>398</v>
      </c>
      <c r="H340" s="369">
        <v>156</v>
      </c>
      <c r="I340" s="369">
        <v>91</v>
      </c>
      <c r="J340" s="369">
        <v>487</v>
      </c>
      <c r="K340" s="369">
        <v>316</v>
      </c>
      <c r="L340" s="369">
        <v>30</v>
      </c>
      <c r="M340" s="369">
        <v>8</v>
      </c>
      <c r="N340" s="369">
        <v>2</v>
      </c>
      <c r="O340" s="369">
        <v>6</v>
      </c>
      <c r="P340" s="369">
        <v>27</v>
      </c>
      <c r="Q340" s="369">
        <v>54</v>
      </c>
      <c r="R340" s="369">
        <v>27</v>
      </c>
      <c r="S340" s="369">
        <v>23</v>
      </c>
      <c r="T340" s="369">
        <v>0</v>
      </c>
      <c r="U340" s="369">
        <v>0</v>
      </c>
      <c r="V340" s="369">
        <v>0</v>
      </c>
      <c r="W340" s="369">
        <v>0</v>
      </c>
      <c r="X340" s="369">
        <v>0</v>
      </c>
      <c r="Y340" s="369">
        <v>0</v>
      </c>
      <c r="Z340" s="369">
        <v>5</v>
      </c>
      <c r="AA340" s="369">
        <v>4</v>
      </c>
      <c r="AB340" s="369">
        <v>8</v>
      </c>
      <c r="AC340" s="369">
        <v>5</v>
      </c>
      <c r="AD340" s="369">
        <v>0</v>
      </c>
      <c r="AE340" s="369">
        <v>0</v>
      </c>
    </row>
    <row r="341" spans="1:31" s="369" customFormat="1" ht="32.25" customHeight="1" x14ac:dyDescent="0.25">
      <c r="A341" s="386" t="s">
        <v>37</v>
      </c>
      <c r="B341" s="378" t="s">
        <v>503</v>
      </c>
      <c r="C341" s="378" t="s">
        <v>287</v>
      </c>
      <c r="D341" s="369">
        <v>11</v>
      </c>
      <c r="E341" s="369">
        <v>16</v>
      </c>
      <c r="F341" s="369">
        <v>79</v>
      </c>
      <c r="G341" s="369">
        <v>105</v>
      </c>
      <c r="H341" s="369">
        <v>0</v>
      </c>
      <c r="I341" s="369">
        <v>0</v>
      </c>
      <c r="J341" s="369">
        <v>0</v>
      </c>
      <c r="K341" s="369">
        <v>0</v>
      </c>
      <c r="L341" s="369">
        <v>12</v>
      </c>
      <c r="M341" s="369">
        <v>9</v>
      </c>
      <c r="N341" s="369">
        <v>0</v>
      </c>
      <c r="O341" s="369">
        <v>0</v>
      </c>
      <c r="P341" s="369">
        <v>0</v>
      </c>
      <c r="Q341" s="369">
        <v>0</v>
      </c>
      <c r="R341" s="369">
        <v>0</v>
      </c>
      <c r="S341" s="369">
        <v>0</v>
      </c>
      <c r="T341" s="369">
        <v>0</v>
      </c>
      <c r="U341" s="369">
        <v>0</v>
      </c>
      <c r="V341" s="369">
        <v>0</v>
      </c>
      <c r="W341" s="369">
        <v>0</v>
      </c>
      <c r="X341" s="369">
        <v>0</v>
      </c>
      <c r="Y341" s="369">
        <v>0</v>
      </c>
      <c r="Z341" s="369">
        <v>0</v>
      </c>
      <c r="AA341" s="369">
        <v>0</v>
      </c>
      <c r="AB341" s="369">
        <v>3</v>
      </c>
      <c r="AC341" s="369">
        <v>0</v>
      </c>
      <c r="AD341" s="369">
        <v>0</v>
      </c>
      <c r="AE341" s="369">
        <v>0</v>
      </c>
    </row>
    <row r="342" spans="1:31" s="369" customFormat="1" ht="32.25" customHeight="1" x14ac:dyDescent="0.25">
      <c r="A342" s="386" t="s">
        <v>37</v>
      </c>
      <c r="B342" s="378" t="s">
        <v>503</v>
      </c>
      <c r="C342" s="378" t="s">
        <v>578</v>
      </c>
      <c r="D342" s="369">
        <v>0</v>
      </c>
      <c r="E342" s="369">
        <v>0</v>
      </c>
      <c r="F342" s="369">
        <v>101</v>
      </c>
      <c r="G342" s="369">
        <v>23</v>
      </c>
      <c r="H342" s="369">
        <v>146</v>
      </c>
      <c r="I342" s="369">
        <v>23</v>
      </c>
      <c r="J342" s="369">
        <v>969</v>
      </c>
      <c r="K342" s="369">
        <v>309</v>
      </c>
      <c r="L342" s="369">
        <v>1</v>
      </c>
      <c r="M342" s="369">
        <v>0</v>
      </c>
      <c r="N342" s="369">
        <v>0</v>
      </c>
      <c r="O342" s="369">
        <v>0</v>
      </c>
      <c r="P342" s="369">
        <v>30</v>
      </c>
      <c r="Q342" s="369">
        <v>5</v>
      </c>
      <c r="R342" s="369">
        <v>77</v>
      </c>
      <c r="S342" s="369">
        <v>23</v>
      </c>
      <c r="T342" s="369">
        <v>0</v>
      </c>
      <c r="U342" s="369">
        <v>0</v>
      </c>
      <c r="V342" s="369">
        <v>0</v>
      </c>
      <c r="W342" s="369">
        <v>0</v>
      </c>
      <c r="X342" s="369">
        <v>0</v>
      </c>
      <c r="Y342" s="369">
        <v>0</v>
      </c>
      <c r="Z342" s="369">
        <v>0</v>
      </c>
      <c r="AA342" s="369">
        <v>0</v>
      </c>
      <c r="AB342" s="369">
        <v>0</v>
      </c>
      <c r="AC342" s="369">
        <v>0</v>
      </c>
      <c r="AD342" s="369">
        <v>0</v>
      </c>
      <c r="AE342" s="369">
        <v>0</v>
      </c>
    </row>
    <row r="343" spans="1:31" s="369" customFormat="1" ht="32.25" customHeight="1" x14ac:dyDescent="0.25">
      <c r="A343" s="386" t="s">
        <v>37</v>
      </c>
      <c r="B343" s="378" t="s">
        <v>503</v>
      </c>
      <c r="C343" s="378" t="s">
        <v>579</v>
      </c>
      <c r="D343" s="369">
        <v>0</v>
      </c>
      <c r="E343" s="369">
        <v>0</v>
      </c>
      <c r="F343" s="369">
        <v>190</v>
      </c>
      <c r="G343" s="369">
        <v>45</v>
      </c>
      <c r="H343" s="369">
        <v>315</v>
      </c>
      <c r="I343" s="369">
        <v>58</v>
      </c>
      <c r="J343" s="369">
        <v>1015</v>
      </c>
      <c r="K343" s="369">
        <v>279</v>
      </c>
      <c r="L343" s="369">
        <v>6</v>
      </c>
      <c r="M343" s="369">
        <v>0</v>
      </c>
      <c r="N343" s="369">
        <v>2</v>
      </c>
      <c r="O343" s="369">
        <v>3</v>
      </c>
      <c r="P343" s="369">
        <v>45</v>
      </c>
      <c r="Q343" s="369">
        <v>3</v>
      </c>
      <c r="R343" s="369">
        <v>105</v>
      </c>
      <c r="S343" s="369">
        <v>21</v>
      </c>
      <c r="T343" s="369">
        <v>0</v>
      </c>
      <c r="U343" s="369">
        <v>0</v>
      </c>
      <c r="V343" s="369">
        <v>6</v>
      </c>
      <c r="W343" s="369">
        <v>0</v>
      </c>
      <c r="X343" s="369">
        <v>0</v>
      </c>
      <c r="Y343" s="369">
        <v>0</v>
      </c>
      <c r="Z343" s="369">
        <v>0</v>
      </c>
      <c r="AA343" s="369">
        <v>0</v>
      </c>
      <c r="AB343" s="369">
        <v>0</v>
      </c>
      <c r="AC343" s="369">
        <v>0</v>
      </c>
      <c r="AD343" s="369">
        <v>0</v>
      </c>
      <c r="AE343" s="369">
        <v>0</v>
      </c>
    </row>
    <row r="344" spans="1:31" s="369" customFormat="1" ht="32.25" customHeight="1" x14ac:dyDescent="0.25">
      <c r="A344" s="386" t="s">
        <v>37</v>
      </c>
      <c r="B344" s="378" t="s">
        <v>503</v>
      </c>
      <c r="C344" s="378" t="s">
        <v>580</v>
      </c>
      <c r="D344" s="369">
        <v>11</v>
      </c>
      <c r="E344" s="369">
        <v>19</v>
      </c>
      <c r="F344" s="369">
        <v>126</v>
      </c>
      <c r="G344" s="369">
        <v>148</v>
      </c>
      <c r="H344" s="369">
        <v>40</v>
      </c>
      <c r="I344" s="369">
        <v>27</v>
      </c>
      <c r="J344" s="369">
        <v>115</v>
      </c>
      <c r="K344" s="369">
        <v>53</v>
      </c>
      <c r="L344" s="369">
        <v>26</v>
      </c>
      <c r="M344" s="369">
        <v>44</v>
      </c>
      <c r="N344" s="369">
        <v>2</v>
      </c>
      <c r="O344" s="369">
        <v>6</v>
      </c>
      <c r="P344" s="369">
        <v>15</v>
      </c>
      <c r="Q344" s="369">
        <v>13</v>
      </c>
      <c r="R344" s="369">
        <v>4</v>
      </c>
      <c r="S344" s="369">
        <v>7</v>
      </c>
      <c r="T344" s="369">
        <v>12</v>
      </c>
      <c r="U344" s="369">
        <v>31</v>
      </c>
      <c r="V344" s="369">
        <v>79</v>
      </c>
      <c r="W344" s="369">
        <v>106</v>
      </c>
      <c r="X344" s="369">
        <v>14</v>
      </c>
      <c r="Y344" s="369">
        <v>31</v>
      </c>
      <c r="Z344" s="369">
        <v>4</v>
      </c>
      <c r="AA344" s="369">
        <v>5</v>
      </c>
      <c r="AB344" s="369">
        <v>46</v>
      </c>
      <c r="AC344" s="369">
        <v>58</v>
      </c>
      <c r="AD344" s="369">
        <v>1</v>
      </c>
      <c r="AE344" s="369">
        <v>2</v>
      </c>
    </row>
    <row r="345" spans="1:31" s="369" customFormat="1" ht="32.25" customHeight="1" x14ac:dyDescent="0.25">
      <c r="A345" s="386" t="s">
        <v>37</v>
      </c>
      <c r="B345" s="378" t="s">
        <v>503</v>
      </c>
      <c r="C345" s="378" t="s">
        <v>362</v>
      </c>
      <c r="D345" s="369">
        <v>88</v>
      </c>
      <c r="E345" s="369">
        <v>16</v>
      </c>
      <c r="F345" s="369">
        <v>395</v>
      </c>
      <c r="G345" s="369">
        <v>72</v>
      </c>
      <c r="H345" s="369">
        <v>99</v>
      </c>
      <c r="I345" s="369">
        <v>15</v>
      </c>
      <c r="J345" s="369">
        <v>169</v>
      </c>
      <c r="K345" s="369">
        <v>31</v>
      </c>
      <c r="L345" s="369">
        <v>45</v>
      </c>
      <c r="M345" s="369">
        <v>10</v>
      </c>
      <c r="N345" s="369">
        <v>16</v>
      </c>
      <c r="O345" s="369">
        <v>3</v>
      </c>
      <c r="P345" s="369">
        <v>46</v>
      </c>
      <c r="Q345" s="369">
        <v>15</v>
      </c>
      <c r="R345" s="369">
        <v>20</v>
      </c>
      <c r="S345" s="369">
        <v>3</v>
      </c>
      <c r="T345" s="369">
        <v>25</v>
      </c>
      <c r="U345" s="369">
        <v>5</v>
      </c>
      <c r="V345" s="369">
        <v>47</v>
      </c>
      <c r="W345" s="369">
        <v>8</v>
      </c>
      <c r="X345" s="369">
        <v>12</v>
      </c>
      <c r="Y345" s="369">
        <v>3</v>
      </c>
      <c r="Z345" s="369">
        <v>5</v>
      </c>
      <c r="AA345" s="369">
        <v>2</v>
      </c>
      <c r="AB345" s="369">
        <v>21</v>
      </c>
      <c r="AC345" s="369">
        <v>6</v>
      </c>
      <c r="AD345" s="369">
        <v>4</v>
      </c>
      <c r="AE345" s="369">
        <v>1</v>
      </c>
    </row>
    <row r="346" spans="1:31" s="369" customFormat="1" ht="32.25" customHeight="1" x14ac:dyDescent="0.25">
      <c r="A346" s="386" t="s">
        <v>37</v>
      </c>
      <c r="B346" s="378" t="s">
        <v>503</v>
      </c>
      <c r="C346" s="378" t="s">
        <v>581</v>
      </c>
      <c r="D346" s="369">
        <v>0</v>
      </c>
      <c r="E346" s="369">
        <v>0</v>
      </c>
      <c r="F346" s="369">
        <v>109</v>
      </c>
      <c r="G346" s="369">
        <v>10</v>
      </c>
      <c r="H346" s="369">
        <v>120</v>
      </c>
      <c r="I346" s="369">
        <v>13</v>
      </c>
      <c r="J346" s="369">
        <v>812</v>
      </c>
      <c r="K346" s="369">
        <v>65</v>
      </c>
      <c r="L346" s="369">
        <v>9</v>
      </c>
      <c r="M346" s="369">
        <v>0</v>
      </c>
      <c r="N346" s="369">
        <v>18</v>
      </c>
      <c r="O346" s="369">
        <v>1</v>
      </c>
      <c r="P346" s="369">
        <v>57</v>
      </c>
      <c r="Q346" s="369">
        <v>12</v>
      </c>
      <c r="R346" s="369">
        <v>73</v>
      </c>
      <c r="S346" s="369">
        <v>3</v>
      </c>
      <c r="T346" s="369">
        <v>0</v>
      </c>
      <c r="U346" s="369">
        <v>0</v>
      </c>
      <c r="V346" s="369">
        <v>0</v>
      </c>
      <c r="W346" s="369">
        <v>0</v>
      </c>
      <c r="X346" s="369">
        <v>0</v>
      </c>
      <c r="Y346" s="369">
        <v>0</v>
      </c>
      <c r="Z346" s="369">
        <v>0</v>
      </c>
      <c r="AA346" s="369">
        <v>0</v>
      </c>
      <c r="AB346" s="369">
        <v>0</v>
      </c>
      <c r="AC346" s="369">
        <v>0</v>
      </c>
      <c r="AD346" s="369">
        <v>0</v>
      </c>
      <c r="AE346" s="369">
        <v>0</v>
      </c>
    </row>
    <row r="347" spans="1:31" s="369" customFormat="1" ht="32.25" customHeight="1" x14ac:dyDescent="0.25">
      <c r="A347" s="386" t="s">
        <v>37</v>
      </c>
      <c r="B347" s="378" t="s">
        <v>503</v>
      </c>
      <c r="C347" s="378" t="s">
        <v>298</v>
      </c>
      <c r="D347" s="369">
        <v>24</v>
      </c>
      <c r="E347" s="369">
        <v>86</v>
      </c>
      <c r="F347" s="369">
        <v>141</v>
      </c>
      <c r="G347" s="369">
        <v>504</v>
      </c>
      <c r="H347" s="369">
        <v>65</v>
      </c>
      <c r="I347" s="369">
        <v>191</v>
      </c>
      <c r="J347" s="369">
        <v>301</v>
      </c>
      <c r="K347" s="369">
        <v>681</v>
      </c>
      <c r="L347" s="369">
        <v>7</v>
      </c>
      <c r="M347" s="369">
        <v>42</v>
      </c>
      <c r="N347" s="369">
        <v>6</v>
      </c>
      <c r="O347" s="369">
        <v>33</v>
      </c>
      <c r="P347" s="369">
        <v>42</v>
      </c>
      <c r="Q347" s="369">
        <v>143</v>
      </c>
      <c r="R347" s="369">
        <v>6</v>
      </c>
      <c r="S347" s="369">
        <v>27</v>
      </c>
      <c r="T347" s="369">
        <v>0</v>
      </c>
      <c r="U347" s="369">
        <v>0</v>
      </c>
      <c r="V347" s="369">
        <v>0</v>
      </c>
      <c r="W347" s="369">
        <v>0</v>
      </c>
      <c r="X347" s="369">
        <v>0</v>
      </c>
      <c r="Y347" s="369">
        <v>0</v>
      </c>
      <c r="Z347" s="369">
        <v>0</v>
      </c>
      <c r="AA347" s="369">
        <v>11</v>
      </c>
      <c r="AB347" s="369">
        <v>3</v>
      </c>
      <c r="AC347" s="369">
        <v>14</v>
      </c>
      <c r="AD347" s="369">
        <v>0</v>
      </c>
      <c r="AE347" s="369">
        <v>0</v>
      </c>
    </row>
    <row r="348" spans="1:31" s="369" customFormat="1" ht="32.25" customHeight="1" x14ac:dyDescent="0.25">
      <c r="A348" s="386" t="s">
        <v>37</v>
      </c>
      <c r="B348" s="378" t="s">
        <v>503</v>
      </c>
      <c r="C348" s="378" t="s">
        <v>259</v>
      </c>
      <c r="D348" s="369">
        <v>99</v>
      </c>
      <c r="E348" s="369">
        <v>117</v>
      </c>
      <c r="F348" s="369">
        <v>452</v>
      </c>
      <c r="G348" s="369">
        <v>419</v>
      </c>
      <c r="H348" s="369">
        <v>101</v>
      </c>
      <c r="I348" s="369">
        <v>32</v>
      </c>
      <c r="J348" s="369">
        <v>283</v>
      </c>
      <c r="K348" s="369">
        <v>177</v>
      </c>
      <c r="L348" s="369">
        <v>38</v>
      </c>
      <c r="M348" s="369">
        <v>25</v>
      </c>
      <c r="N348" s="369">
        <v>22</v>
      </c>
      <c r="O348" s="369">
        <v>39</v>
      </c>
      <c r="P348" s="369">
        <v>34</v>
      </c>
      <c r="Q348" s="369">
        <v>30</v>
      </c>
      <c r="R348" s="369">
        <v>16</v>
      </c>
      <c r="S348" s="369">
        <v>5</v>
      </c>
      <c r="T348" s="369">
        <v>10</v>
      </c>
      <c r="U348" s="369">
        <v>5</v>
      </c>
      <c r="V348" s="369">
        <v>149</v>
      </c>
      <c r="W348" s="369">
        <v>141</v>
      </c>
      <c r="X348" s="369">
        <v>53</v>
      </c>
      <c r="Y348" s="369">
        <v>64</v>
      </c>
      <c r="Z348" s="369">
        <v>0</v>
      </c>
      <c r="AA348" s="369">
        <v>0</v>
      </c>
      <c r="AB348" s="369">
        <v>27</v>
      </c>
      <c r="AC348" s="369">
        <v>13</v>
      </c>
      <c r="AD348" s="369">
        <v>1</v>
      </c>
      <c r="AE348" s="369">
        <v>0</v>
      </c>
    </row>
    <row r="349" spans="1:31" s="369" customFormat="1" ht="32.25" customHeight="1" x14ac:dyDescent="0.25">
      <c r="A349" s="386" t="s">
        <v>37</v>
      </c>
      <c r="B349" s="378" t="s">
        <v>503</v>
      </c>
      <c r="C349" s="378" t="s">
        <v>582</v>
      </c>
      <c r="D349" s="369">
        <v>19</v>
      </c>
      <c r="E349" s="369">
        <v>7</v>
      </c>
      <c r="F349" s="369">
        <v>115</v>
      </c>
      <c r="G349" s="369">
        <v>209</v>
      </c>
      <c r="H349" s="369">
        <v>0</v>
      </c>
      <c r="I349" s="369">
        <v>0</v>
      </c>
      <c r="J349" s="369">
        <v>0</v>
      </c>
      <c r="K349" s="369">
        <v>0</v>
      </c>
      <c r="L349" s="369">
        <v>14</v>
      </c>
      <c r="M349" s="369">
        <v>17</v>
      </c>
      <c r="N349" s="369">
        <v>0</v>
      </c>
      <c r="O349" s="369">
        <v>0</v>
      </c>
      <c r="P349" s="369">
        <v>0</v>
      </c>
      <c r="Q349" s="369">
        <v>0</v>
      </c>
      <c r="R349" s="369">
        <v>0</v>
      </c>
      <c r="S349" s="369">
        <v>0</v>
      </c>
      <c r="T349" s="369">
        <v>0</v>
      </c>
      <c r="U349" s="369">
        <v>0</v>
      </c>
      <c r="V349" s="369">
        <v>0</v>
      </c>
      <c r="W349" s="369">
        <v>0</v>
      </c>
      <c r="X349" s="369">
        <v>0</v>
      </c>
      <c r="Y349" s="369">
        <v>0</v>
      </c>
      <c r="Z349" s="369">
        <v>3</v>
      </c>
      <c r="AA349" s="369">
        <v>2</v>
      </c>
      <c r="AB349" s="369">
        <v>8</v>
      </c>
      <c r="AC349" s="369">
        <v>5</v>
      </c>
      <c r="AD349" s="369">
        <v>0</v>
      </c>
      <c r="AE349" s="369">
        <v>0</v>
      </c>
    </row>
    <row r="350" spans="1:31" s="369" customFormat="1" ht="32.25" customHeight="1" x14ac:dyDescent="0.25">
      <c r="A350" s="386" t="s">
        <v>37</v>
      </c>
      <c r="B350" s="378" t="s">
        <v>503</v>
      </c>
      <c r="C350" s="378" t="s">
        <v>583</v>
      </c>
      <c r="D350" s="369">
        <v>123</v>
      </c>
      <c r="E350" s="369">
        <v>31</v>
      </c>
      <c r="F350" s="369">
        <v>448</v>
      </c>
      <c r="G350" s="369">
        <v>89</v>
      </c>
      <c r="H350" s="369">
        <v>160</v>
      </c>
      <c r="I350" s="369">
        <v>25</v>
      </c>
      <c r="J350" s="369">
        <v>128</v>
      </c>
      <c r="K350" s="369">
        <v>28</v>
      </c>
      <c r="L350" s="369">
        <v>132</v>
      </c>
      <c r="M350" s="369">
        <v>24</v>
      </c>
      <c r="N350" s="369">
        <v>7</v>
      </c>
      <c r="O350" s="369">
        <v>0</v>
      </c>
      <c r="P350" s="369">
        <v>23</v>
      </c>
      <c r="Q350" s="369">
        <v>5</v>
      </c>
      <c r="R350" s="369">
        <v>24</v>
      </c>
      <c r="S350" s="369">
        <v>10</v>
      </c>
      <c r="T350" s="369">
        <v>11</v>
      </c>
      <c r="U350" s="369">
        <v>16</v>
      </c>
      <c r="V350" s="369">
        <v>11</v>
      </c>
      <c r="W350" s="369">
        <v>16</v>
      </c>
      <c r="X350" s="369">
        <v>0</v>
      </c>
      <c r="Y350" s="369">
        <v>0</v>
      </c>
      <c r="Z350" s="369">
        <v>4</v>
      </c>
      <c r="AA350" s="369">
        <v>1</v>
      </c>
      <c r="AB350" s="369">
        <v>28</v>
      </c>
      <c r="AC350" s="369">
        <v>11</v>
      </c>
      <c r="AD350" s="369">
        <v>2</v>
      </c>
      <c r="AE350" s="369">
        <v>1</v>
      </c>
    </row>
    <row r="351" spans="1:31" s="369" customFormat="1" ht="32.25" customHeight="1" x14ac:dyDescent="0.25">
      <c r="A351" s="386" t="s">
        <v>37</v>
      </c>
      <c r="B351" s="378" t="s">
        <v>503</v>
      </c>
      <c r="C351" s="378" t="s">
        <v>584</v>
      </c>
      <c r="D351" s="369">
        <v>77</v>
      </c>
      <c r="E351" s="369">
        <v>68</v>
      </c>
      <c r="F351" s="369">
        <v>264</v>
      </c>
      <c r="G351" s="369">
        <v>275</v>
      </c>
      <c r="H351" s="369">
        <v>67</v>
      </c>
      <c r="I351" s="369">
        <v>68</v>
      </c>
      <c r="J351" s="369">
        <v>154</v>
      </c>
      <c r="K351" s="369">
        <v>113</v>
      </c>
      <c r="L351" s="369">
        <v>43</v>
      </c>
      <c r="M351" s="369">
        <v>30</v>
      </c>
      <c r="N351" s="369">
        <v>4</v>
      </c>
      <c r="O351" s="369">
        <v>4</v>
      </c>
      <c r="P351" s="369">
        <v>9</v>
      </c>
      <c r="Q351" s="369">
        <v>29</v>
      </c>
      <c r="R351" s="369">
        <v>25</v>
      </c>
      <c r="S351" s="369">
        <v>23</v>
      </c>
      <c r="T351" s="369">
        <v>25</v>
      </c>
      <c r="U351" s="369">
        <v>70</v>
      </c>
      <c r="V351" s="369">
        <v>109</v>
      </c>
      <c r="W351" s="369">
        <v>159</v>
      </c>
      <c r="X351" s="369">
        <v>53</v>
      </c>
      <c r="Y351" s="369">
        <v>89</v>
      </c>
      <c r="Z351" s="369">
        <v>3</v>
      </c>
      <c r="AA351" s="369">
        <v>2</v>
      </c>
      <c r="AB351" s="369">
        <v>33</v>
      </c>
      <c r="AC351" s="369">
        <v>27</v>
      </c>
      <c r="AD351" s="369">
        <v>0</v>
      </c>
      <c r="AE351" s="369">
        <v>0</v>
      </c>
    </row>
    <row r="352" spans="1:31" s="369" customFormat="1" ht="32.25" customHeight="1" x14ac:dyDescent="0.25">
      <c r="A352" s="386" t="s">
        <v>37</v>
      </c>
      <c r="B352" s="378" t="s">
        <v>503</v>
      </c>
      <c r="C352" s="378" t="s">
        <v>585</v>
      </c>
      <c r="D352" s="369">
        <v>47</v>
      </c>
      <c r="E352" s="369">
        <v>25</v>
      </c>
      <c r="F352" s="369">
        <v>247</v>
      </c>
      <c r="G352" s="369">
        <v>128</v>
      </c>
      <c r="H352" s="369">
        <v>57</v>
      </c>
      <c r="I352" s="369">
        <v>31</v>
      </c>
      <c r="J352" s="369">
        <v>111</v>
      </c>
      <c r="K352" s="369">
        <v>48</v>
      </c>
      <c r="L352" s="369">
        <v>31</v>
      </c>
      <c r="M352" s="369">
        <v>19</v>
      </c>
      <c r="N352" s="369">
        <v>2</v>
      </c>
      <c r="O352" s="369">
        <v>6</v>
      </c>
      <c r="P352" s="369">
        <v>29</v>
      </c>
      <c r="Q352" s="369">
        <v>21</v>
      </c>
      <c r="R352" s="369">
        <v>5</v>
      </c>
      <c r="S352" s="369">
        <v>3</v>
      </c>
      <c r="T352" s="369">
        <v>0</v>
      </c>
      <c r="U352" s="369">
        <v>0</v>
      </c>
      <c r="V352" s="369">
        <v>42</v>
      </c>
      <c r="W352" s="369">
        <v>47</v>
      </c>
      <c r="X352" s="369">
        <v>0</v>
      </c>
      <c r="Y352" s="369">
        <v>0</v>
      </c>
      <c r="Z352" s="369">
        <v>0</v>
      </c>
      <c r="AA352" s="369">
        <v>0</v>
      </c>
      <c r="AB352" s="369">
        <v>32</v>
      </c>
      <c r="AC352" s="369">
        <v>24</v>
      </c>
      <c r="AD352" s="369">
        <v>2</v>
      </c>
      <c r="AE352" s="369">
        <v>0</v>
      </c>
    </row>
    <row r="353" spans="1:31" s="369" customFormat="1" ht="32.25" customHeight="1" x14ac:dyDescent="0.25">
      <c r="A353" s="386" t="s">
        <v>37</v>
      </c>
      <c r="B353" s="378" t="s">
        <v>503</v>
      </c>
      <c r="C353" s="378" t="s">
        <v>586</v>
      </c>
      <c r="D353" s="369">
        <v>0</v>
      </c>
      <c r="E353" s="369">
        <v>0</v>
      </c>
      <c r="F353" s="369">
        <v>13</v>
      </c>
      <c r="G353" s="369">
        <v>21</v>
      </c>
      <c r="H353" s="369">
        <v>42</v>
      </c>
      <c r="I353" s="369">
        <v>16</v>
      </c>
      <c r="J353" s="369">
        <v>202</v>
      </c>
      <c r="K353" s="369">
        <v>136</v>
      </c>
      <c r="L353" s="369">
        <v>0</v>
      </c>
      <c r="M353" s="369">
        <v>1</v>
      </c>
      <c r="N353" s="369">
        <v>2</v>
      </c>
      <c r="O353" s="369">
        <v>4</v>
      </c>
      <c r="P353" s="369">
        <v>10</v>
      </c>
      <c r="Q353" s="369">
        <v>18</v>
      </c>
      <c r="R353" s="369">
        <v>13</v>
      </c>
      <c r="S353" s="369">
        <v>8</v>
      </c>
      <c r="T353" s="369">
        <v>0</v>
      </c>
      <c r="U353" s="369">
        <v>0</v>
      </c>
      <c r="V353" s="369">
        <v>9</v>
      </c>
      <c r="W353" s="369">
        <v>3</v>
      </c>
      <c r="X353" s="369">
        <v>0</v>
      </c>
      <c r="Y353" s="369">
        <v>0</v>
      </c>
      <c r="Z353" s="369">
        <v>0</v>
      </c>
      <c r="AA353" s="369">
        <v>0</v>
      </c>
      <c r="AB353" s="369">
        <v>0</v>
      </c>
      <c r="AC353" s="369">
        <v>0</v>
      </c>
      <c r="AD353" s="369">
        <v>0</v>
      </c>
      <c r="AE353" s="369">
        <v>0</v>
      </c>
    </row>
    <row r="354" spans="1:31" s="369" customFormat="1" ht="32.25" customHeight="1" x14ac:dyDescent="0.25">
      <c r="A354" s="386" t="s">
        <v>37</v>
      </c>
      <c r="B354" s="378" t="s">
        <v>503</v>
      </c>
      <c r="C354" s="378" t="s">
        <v>587</v>
      </c>
      <c r="D354" s="369">
        <v>0</v>
      </c>
      <c r="E354" s="369">
        <v>0</v>
      </c>
      <c r="F354" s="369">
        <v>31</v>
      </c>
      <c r="G354" s="369">
        <v>48</v>
      </c>
      <c r="H354" s="369">
        <v>66</v>
      </c>
      <c r="I354" s="369">
        <v>58</v>
      </c>
      <c r="J354" s="369">
        <v>696</v>
      </c>
      <c r="K354" s="369">
        <v>380</v>
      </c>
      <c r="L354" s="369">
        <v>2</v>
      </c>
      <c r="M354" s="369">
        <v>1</v>
      </c>
      <c r="N354" s="369">
        <v>0</v>
      </c>
      <c r="O354" s="369">
        <v>4</v>
      </c>
      <c r="P354" s="369">
        <v>14</v>
      </c>
      <c r="Q354" s="369">
        <v>33</v>
      </c>
      <c r="R354" s="369">
        <v>20</v>
      </c>
      <c r="S354" s="369">
        <v>15</v>
      </c>
      <c r="T354" s="369">
        <v>0</v>
      </c>
      <c r="U354" s="369">
        <v>0</v>
      </c>
      <c r="V354" s="369">
        <v>0</v>
      </c>
      <c r="W354" s="369">
        <v>0</v>
      </c>
      <c r="X354" s="369">
        <v>0</v>
      </c>
      <c r="Y354" s="369">
        <v>0</v>
      </c>
      <c r="Z354" s="369">
        <v>0</v>
      </c>
      <c r="AA354" s="369">
        <v>0</v>
      </c>
      <c r="AB354" s="369">
        <v>0</v>
      </c>
      <c r="AC354" s="369">
        <v>0</v>
      </c>
      <c r="AD354" s="369">
        <v>0</v>
      </c>
      <c r="AE354" s="369">
        <v>0</v>
      </c>
    </row>
    <row r="355" spans="1:31" s="369" customFormat="1" ht="32.25" customHeight="1" x14ac:dyDescent="0.25">
      <c r="A355" s="386" t="s">
        <v>37</v>
      </c>
      <c r="B355" s="378" t="s">
        <v>503</v>
      </c>
      <c r="C355" s="378" t="s">
        <v>588</v>
      </c>
      <c r="D355" s="369">
        <v>21</v>
      </c>
      <c r="E355" s="369">
        <v>58</v>
      </c>
      <c r="F355" s="369">
        <v>72</v>
      </c>
      <c r="G355" s="369">
        <v>176</v>
      </c>
      <c r="H355" s="369">
        <v>0</v>
      </c>
      <c r="I355" s="369">
        <v>0</v>
      </c>
      <c r="J355" s="369">
        <v>0</v>
      </c>
      <c r="K355" s="369">
        <v>0</v>
      </c>
      <c r="L355" s="369">
        <v>7</v>
      </c>
      <c r="M355" s="369">
        <v>6</v>
      </c>
      <c r="N355" s="369">
        <v>0</v>
      </c>
      <c r="O355" s="369">
        <v>0</v>
      </c>
      <c r="P355" s="369">
        <v>0</v>
      </c>
      <c r="Q355" s="369">
        <v>0</v>
      </c>
      <c r="R355" s="369">
        <v>0</v>
      </c>
      <c r="S355" s="369">
        <v>0</v>
      </c>
      <c r="T355" s="369">
        <v>0</v>
      </c>
      <c r="U355" s="369">
        <v>0</v>
      </c>
      <c r="V355" s="369">
        <v>0</v>
      </c>
      <c r="W355" s="369">
        <v>0</v>
      </c>
      <c r="X355" s="369">
        <v>0</v>
      </c>
      <c r="Y355" s="369">
        <v>0</v>
      </c>
      <c r="Z355" s="369">
        <v>0</v>
      </c>
      <c r="AA355" s="369">
        <v>0</v>
      </c>
      <c r="AB355" s="369">
        <v>0</v>
      </c>
      <c r="AC355" s="369">
        <v>0</v>
      </c>
      <c r="AD355" s="369">
        <v>0</v>
      </c>
      <c r="AE355" s="369">
        <v>0</v>
      </c>
    </row>
    <row r="356" spans="1:31" s="369" customFormat="1" ht="32.25" customHeight="1" x14ac:dyDescent="0.25">
      <c r="A356" s="386" t="s">
        <v>37</v>
      </c>
      <c r="B356" s="378" t="s">
        <v>503</v>
      </c>
      <c r="C356" s="378" t="s">
        <v>589</v>
      </c>
      <c r="D356" s="369">
        <v>28</v>
      </c>
      <c r="E356" s="369">
        <v>1</v>
      </c>
      <c r="F356" s="369">
        <v>256</v>
      </c>
      <c r="G356" s="369">
        <v>61</v>
      </c>
      <c r="H356" s="369">
        <v>1</v>
      </c>
      <c r="I356" s="369">
        <v>0</v>
      </c>
      <c r="J356" s="369">
        <v>0</v>
      </c>
      <c r="K356" s="369">
        <v>0</v>
      </c>
      <c r="L356" s="369">
        <v>11</v>
      </c>
      <c r="M356" s="369">
        <v>1</v>
      </c>
      <c r="N356" s="369">
        <v>0</v>
      </c>
      <c r="O356" s="369">
        <v>0</v>
      </c>
      <c r="P356" s="369">
        <v>0</v>
      </c>
      <c r="Q356" s="369">
        <v>0</v>
      </c>
      <c r="R356" s="369">
        <v>0</v>
      </c>
      <c r="S356" s="369">
        <v>0</v>
      </c>
      <c r="T356" s="369">
        <v>0</v>
      </c>
      <c r="U356" s="369">
        <v>0</v>
      </c>
      <c r="V356" s="369">
        <v>0</v>
      </c>
      <c r="W356" s="369">
        <v>0</v>
      </c>
      <c r="X356" s="369">
        <v>0</v>
      </c>
      <c r="Y356" s="369">
        <v>0</v>
      </c>
      <c r="Z356" s="369">
        <v>0</v>
      </c>
      <c r="AA356" s="369">
        <v>0</v>
      </c>
      <c r="AB356" s="369">
        <v>5</v>
      </c>
      <c r="AC356" s="369">
        <v>1</v>
      </c>
      <c r="AD356" s="369">
        <v>0</v>
      </c>
      <c r="AE356" s="369">
        <v>0</v>
      </c>
    </row>
    <row r="357" spans="1:31" s="369" customFormat="1" ht="32.25" customHeight="1" x14ac:dyDescent="0.25">
      <c r="A357" s="386" t="s">
        <v>37</v>
      </c>
      <c r="B357" s="378" t="s">
        <v>503</v>
      </c>
      <c r="C357" s="378" t="s">
        <v>590</v>
      </c>
      <c r="D357" s="369">
        <v>0</v>
      </c>
      <c r="E357" s="369">
        <v>0</v>
      </c>
      <c r="F357" s="369">
        <v>54</v>
      </c>
      <c r="G357" s="369">
        <v>32</v>
      </c>
      <c r="H357" s="369">
        <v>118</v>
      </c>
      <c r="I357" s="369">
        <v>52</v>
      </c>
      <c r="J357" s="369">
        <v>241</v>
      </c>
      <c r="K357" s="369">
        <v>202</v>
      </c>
      <c r="L357" s="369">
        <v>1</v>
      </c>
      <c r="M357" s="369">
        <v>4</v>
      </c>
      <c r="N357" s="369">
        <v>0</v>
      </c>
      <c r="O357" s="369">
        <v>0</v>
      </c>
      <c r="P357" s="369">
        <v>10</v>
      </c>
      <c r="Q357" s="369">
        <v>6</v>
      </c>
      <c r="R357" s="369">
        <v>9</v>
      </c>
      <c r="S357" s="369">
        <v>2</v>
      </c>
      <c r="T357" s="369">
        <v>0</v>
      </c>
      <c r="U357" s="369">
        <v>0</v>
      </c>
      <c r="V357" s="369">
        <v>0</v>
      </c>
      <c r="W357" s="369">
        <v>0</v>
      </c>
      <c r="X357" s="369">
        <v>0</v>
      </c>
      <c r="Y357" s="369">
        <v>0</v>
      </c>
      <c r="Z357" s="369">
        <v>0</v>
      </c>
      <c r="AA357" s="369">
        <v>0</v>
      </c>
      <c r="AB357" s="369">
        <v>0</v>
      </c>
      <c r="AC357" s="369">
        <v>0</v>
      </c>
      <c r="AD357" s="369">
        <v>0</v>
      </c>
      <c r="AE357" s="369">
        <v>0</v>
      </c>
    </row>
    <row r="358" spans="1:31" s="369" customFormat="1" ht="32.25" customHeight="1" x14ac:dyDescent="0.25">
      <c r="A358" s="386" t="s">
        <v>37</v>
      </c>
      <c r="B358" s="378" t="s">
        <v>503</v>
      </c>
      <c r="C358" s="378" t="s">
        <v>591</v>
      </c>
      <c r="D358" s="369">
        <v>0</v>
      </c>
      <c r="E358" s="369">
        <v>0</v>
      </c>
      <c r="F358" s="369">
        <v>38</v>
      </c>
      <c r="G358" s="369">
        <v>68</v>
      </c>
      <c r="H358" s="369">
        <v>68</v>
      </c>
      <c r="I358" s="369">
        <v>63</v>
      </c>
      <c r="J358" s="369">
        <v>156</v>
      </c>
      <c r="K358" s="369">
        <v>148</v>
      </c>
      <c r="L358" s="369">
        <v>0</v>
      </c>
      <c r="M358" s="369">
        <v>2</v>
      </c>
      <c r="N358" s="369">
        <v>1</v>
      </c>
      <c r="O358" s="369">
        <v>11</v>
      </c>
      <c r="P358" s="369">
        <v>14</v>
      </c>
      <c r="Q358" s="369">
        <v>57</v>
      </c>
      <c r="R358" s="369">
        <v>16</v>
      </c>
      <c r="S358" s="369">
        <v>27</v>
      </c>
      <c r="T358" s="369">
        <v>0</v>
      </c>
      <c r="U358" s="369">
        <v>0</v>
      </c>
      <c r="V358" s="369">
        <v>0</v>
      </c>
      <c r="W358" s="369">
        <v>0</v>
      </c>
      <c r="X358" s="369">
        <v>0</v>
      </c>
      <c r="Y358" s="369">
        <v>0</v>
      </c>
      <c r="Z358" s="369">
        <v>0</v>
      </c>
      <c r="AA358" s="369">
        <v>0</v>
      </c>
      <c r="AB358" s="369">
        <v>0</v>
      </c>
      <c r="AC358" s="369">
        <v>0</v>
      </c>
      <c r="AD358" s="369">
        <v>0</v>
      </c>
      <c r="AE358" s="369">
        <v>0</v>
      </c>
    </row>
    <row r="359" spans="1:31" s="369" customFormat="1" ht="32.25" customHeight="1" x14ac:dyDescent="0.25">
      <c r="A359" s="386" t="s">
        <v>37</v>
      </c>
      <c r="B359" s="378" t="s">
        <v>503</v>
      </c>
      <c r="C359" s="378" t="s">
        <v>592</v>
      </c>
      <c r="D359" s="369">
        <v>0</v>
      </c>
      <c r="E359" s="369">
        <v>0</v>
      </c>
      <c r="F359" s="369">
        <v>124</v>
      </c>
      <c r="G359" s="369">
        <v>104</v>
      </c>
      <c r="H359" s="369">
        <v>192</v>
      </c>
      <c r="I359" s="369">
        <v>140</v>
      </c>
      <c r="J359" s="369">
        <v>1653</v>
      </c>
      <c r="K359" s="369">
        <v>793</v>
      </c>
      <c r="L359" s="369">
        <v>5</v>
      </c>
      <c r="M359" s="369">
        <v>4</v>
      </c>
      <c r="N359" s="369">
        <v>1</v>
      </c>
      <c r="O359" s="369">
        <v>4</v>
      </c>
      <c r="P359" s="369">
        <v>23</v>
      </c>
      <c r="Q359" s="369">
        <v>27</v>
      </c>
      <c r="R359" s="369">
        <v>61</v>
      </c>
      <c r="S359" s="369">
        <v>25</v>
      </c>
      <c r="T359" s="369">
        <v>0</v>
      </c>
      <c r="U359" s="369">
        <v>0</v>
      </c>
      <c r="V359" s="369">
        <v>3</v>
      </c>
      <c r="W359" s="369">
        <v>1</v>
      </c>
      <c r="X359" s="369">
        <v>0</v>
      </c>
      <c r="Y359" s="369">
        <v>0</v>
      </c>
      <c r="Z359" s="369">
        <v>0</v>
      </c>
      <c r="AA359" s="369">
        <v>0</v>
      </c>
      <c r="AB359" s="369">
        <v>0</v>
      </c>
      <c r="AC359" s="369">
        <v>0</v>
      </c>
      <c r="AD359" s="369">
        <v>0</v>
      </c>
      <c r="AE359" s="369">
        <v>0</v>
      </c>
    </row>
    <row r="360" spans="1:31" s="369" customFormat="1" ht="32.25" customHeight="1" x14ac:dyDescent="0.25">
      <c r="A360" s="386" t="s">
        <v>37</v>
      </c>
      <c r="B360" s="378" t="s">
        <v>503</v>
      </c>
      <c r="C360" s="378" t="s">
        <v>593</v>
      </c>
      <c r="D360" s="369">
        <v>49</v>
      </c>
      <c r="E360" s="369">
        <v>50</v>
      </c>
      <c r="F360" s="369">
        <v>214</v>
      </c>
      <c r="G360" s="369">
        <v>224</v>
      </c>
      <c r="H360" s="369">
        <v>37</v>
      </c>
      <c r="I360" s="369">
        <v>28</v>
      </c>
      <c r="J360" s="369">
        <v>236</v>
      </c>
      <c r="K360" s="369">
        <v>174</v>
      </c>
      <c r="L360" s="369">
        <v>37</v>
      </c>
      <c r="M360" s="369">
        <v>20</v>
      </c>
      <c r="N360" s="369">
        <v>0</v>
      </c>
      <c r="O360" s="369">
        <v>3</v>
      </c>
      <c r="P360" s="369">
        <v>29</v>
      </c>
      <c r="Q360" s="369">
        <v>25</v>
      </c>
      <c r="R360" s="369">
        <v>18</v>
      </c>
      <c r="S360" s="369">
        <v>18</v>
      </c>
      <c r="T360" s="369">
        <v>7</v>
      </c>
      <c r="U360" s="369">
        <v>8</v>
      </c>
      <c r="V360" s="369">
        <v>9</v>
      </c>
      <c r="W360" s="369">
        <v>9</v>
      </c>
      <c r="X360" s="369">
        <v>8</v>
      </c>
      <c r="Y360" s="369">
        <v>15</v>
      </c>
      <c r="Z360" s="369">
        <v>5</v>
      </c>
      <c r="AA360" s="369">
        <v>2</v>
      </c>
      <c r="AB360" s="369">
        <v>8</v>
      </c>
      <c r="AC360" s="369">
        <v>9</v>
      </c>
      <c r="AD360" s="369">
        <v>0</v>
      </c>
      <c r="AE360" s="369">
        <v>0</v>
      </c>
    </row>
    <row r="361" spans="1:31" s="369" customFormat="1" ht="32.25" customHeight="1" x14ac:dyDescent="0.25">
      <c r="A361" s="386" t="s">
        <v>37</v>
      </c>
      <c r="B361" s="378" t="s">
        <v>503</v>
      </c>
      <c r="C361" s="378" t="s">
        <v>594</v>
      </c>
      <c r="D361" s="369">
        <v>186</v>
      </c>
      <c r="E361" s="369">
        <v>52</v>
      </c>
      <c r="F361" s="369">
        <v>636</v>
      </c>
      <c r="G361" s="369">
        <v>145</v>
      </c>
      <c r="H361" s="369">
        <v>4</v>
      </c>
      <c r="I361" s="369">
        <v>5</v>
      </c>
      <c r="J361" s="369">
        <v>0</v>
      </c>
      <c r="K361" s="369">
        <v>0</v>
      </c>
      <c r="L361" s="369">
        <v>26</v>
      </c>
      <c r="M361" s="369">
        <v>5</v>
      </c>
      <c r="N361" s="369">
        <v>0</v>
      </c>
      <c r="O361" s="369">
        <v>0</v>
      </c>
      <c r="P361" s="369">
        <v>1</v>
      </c>
      <c r="Q361" s="369">
        <v>1</v>
      </c>
      <c r="R361" s="369">
        <v>1</v>
      </c>
      <c r="S361" s="369">
        <v>1</v>
      </c>
      <c r="T361" s="369">
        <v>16</v>
      </c>
      <c r="U361" s="369">
        <v>2</v>
      </c>
      <c r="V361" s="369">
        <v>33</v>
      </c>
      <c r="W361" s="369">
        <v>5</v>
      </c>
      <c r="X361" s="369">
        <v>0</v>
      </c>
      <c r="Y361" s="369">
        <v>0</v>
      </c>
      <c r="Z361" s="369">
        <v>0</v>
      </c>
      <c r="AA361" s="369">
        <v>2</v>
      </c>
      <c r="AB361" s="369">
        <v>8</v>
      </c>
      <c r="AC361" s="369">
        <v>4</v>
      </c>
      <c r="AD361" s="369">
        <v>0</v>
      </c>
      <c r="AE361" s="369">
        <v>0</v>
      </c>
    </row>
    <row r="362" spans="1:31" s="369" customFormat="1" ht="32.25" customHeight="1" x14ac:dyDescent="0.25">
      <c r="A362" s="378" t="s">
        <v>38</v>
      </c>
      <c r="B362" s="378" t="s">
        <v>68</v>
      </c>
      <c r="C362" s="378" t="s">
        <v>69</v>
      </c>
      <c r="D362" s="369">
        <v>40</v>
      </c>
      <c r="E362" s="369">
        <v>176</v>
      </c>
      <c r="F362" s="369">
        <v>156</v>
      </c>
      <c r="G362" s="369">
        <v>579</v>
      </c>
      <c r="H362" s="369">
        <v>20</v>
      </c>
      <c r="I362" s="369">
        <v>88</v>
      </c>
      <c r="J362" s="369">
        <v>235</v>
      </c>
      <c r="K362" s="369">
        <v>591</v>
      </c>
      <c r="L362" s="369">
        <v>18</v>
      </c>
      <c r="M362" s="369">
        <v>50</v>
      </c>
      <c r="N362" s="369">
        <v>4</v>
      </c>
      <c r="O362" s="369">
        <v>13</v>
      </c>
      <c r="P362" s="369">
        <v>10</v>
      </c>
      <c r="Q362" s="369">
        <v>74</v>
      </c>
      <c r="R362" s="369">
        <v>13</v>
      </c>
      <c r="S362" s="369">
        <v>23</v>
      </c>
      <c r="T362" s="369">
        <v>6</v>
      </c>
      <c r="U362" s="369">
        <v>14</v>
      </c>
      <c r="V362" s="369">
        <v>22</v>
      </c>
      <c r="W362" s="369">
        <v>42</v>
      </c>
      <c r="X362" s="369">
        <v>1</v>
      </c>
      <c r="Y362" s="369">
        <v>6</v>
      </c>
      <c r="Z362" s="369">
        <v>1</v>
      </c>
      <c r="AA362" s="369">
        <v>4</v>
      </c>
      <c r="AB362" s="369">
        <v>18</v>
      </c>
      <c r="AC362" s="369">
        <v>37</v>
      </c>
      <c r="AD362" s="369">
        <v>1</v>
      </c>
      <c r="AE362" s="369">
        <v>0</v>
      </c>
    </row>
    <row r="363" spans="1:31" s="369" customFormat="1" ht="32.25" customHeight="1" x14ac:dyDescent="0.25">
      <c r="A363" s="378" t="s">
        <v>38</v>
      </c>
      <c r="B363" s="378" t="s">
        <v>68</v>
      </c>
      <c r="C363" s="378" t="s">
        <v>70</v>
      </c>
      <c r="D363" s="369">
        <v>88</v>
      </c>
      <c r="E363" s="369">
        <v>121</v>
      </c>
      <c r="F363" s="369">
        <v>349</v>
      </c>
      <c r="G363" s="369">
        <v>536</v>
      </c>
      <c r="H363" s="369">
        <v>100</v>
      </c>
      <c r="I363" s="369">
        <v>196</v>
      </c>
      <c r="J363" s="369">
        <v>323</v>
      </c>
      <c r="K363" s="369">
        <v>552</v>
      </c>
      <c r="L363" s="369">
        <v>29</v>
      </c>
      <c r="M363" s="369">
        <v>50</v>
      </c>
      <c r="N363" s="380">
        <v>2</v>
      </c>
      <c r="O363" s="380">
        <v>9</v>
      </c>
      <c r="P363" s="380">
        <v>45</v>
      </c>
      <c r="Q363" s="380">
        <v>92</v>
      </c>
      <c r="R363" s="380">
        <v>18</v>
      </c>
      <c r="S363" s="380">
        <v>34</v>
      </c>
      <c r="T363" s="369">
        <v>19</v>
      </c>
      <c r="U363" s="369">
        <v>21</v>
      </c>
      <c r="V363" s="369">
        <v>83</v>
      </c>
      <c r="W363" s="369">
        <v>97</v>
      </c>
      <c r="X363" s="369">
        <v>5</v>
      </c>
      <c r="Y363" s="369">
        <v>8</v>
      </c>
      <c r="Z363" s="369">
        <v>4</v>
      </c>
      <c r="AA363" s="369">
        <v>6</v>
      </c>
      <c r="AB363" s="369">
        <v>44</v>
      </c>
      <c r="AC363" s="369">
        <v>45</v>
      </c>
      <c r="AD363" s="369">
        <v>5</v>
      </c>
      <c r="AE363" s="369">
        <v>2</v>
      </c>
    </row>
    <row r="364" spans="1:31" s="369" customFormat="1" ht="32.25" customHeight="1" x14ac:dyDescent="0.25">
      <c r="A364" s="378" t="s">
        <v>38</v>
      </c>
      <c r="B364" s="378" t="s">
        <v>68</v>
      </c>
      <c r="C364" s="378" t="s">
        <v>596</v>
      </c>
      <c r="D364" s="369">
        <v>45</v>
      </c>
      <c r="E364" s="369">
        <v>135</v>
      </c>
      <c r="F364" s="369">
        <v>115</v>
      </c>
      <c r="G364" s="369">
        <v>397</v>
      </c>
      <c r="H364" s="369">
        <v>16</v>
      </c>
      <c r="I364" s="369">
        <v>56</v>
      </c>
      <c r="J364" s="369">
        <v>140</v>
      </c>
      <c r="K364" s="369">
        <v>550</v>
      </c>
      <c r="L364" s="369">
        <v>23</v>
      </c>
      <c r="M364" s="369">
        <v>58</v>
      </c>
      <c r="N364" s="369">
        <v>1</v>
      </c>
      <c r="O364" s="369">
        <v>3</v>
      </c>
      <c r="P364" s="369">
        <v>3</v>
      </c>
      <c r="Q364" s="369">
        <v>20</v>
      </c>
      <c r="R364" s="369">
        <v>2</v>
      </c>
      <c r="S364" s="369">
        <v>2</v>
      </c>
      <c r="T364" s="369">
        <v>2</v>
      </c>
      <c r="U364" s="369">
        <v>13</v>
      </c>
      <c r="V364" s="369">
        <v>9</v>
      </c>
      <c r="W364" s="369">
        <v>33</v>
      </c>
      <c r="X364" s="369">
        <v>2</v>
      </c>
      <c r="Y364" s="369">
        <v>4</v>
      </c>
      <c r="Z364" s="369">
        <v>1</v>
      </c>
      <c r="AA364" s="369">
        <v>4</v>
      </c>
      <c r="AB364" s="369">
        <v>21</v>
      </c>
      <c r="AC364" s="369">
        <v>21</v>
      </c>
      <c r="AD364" s="369">
        <v>0</v>
      </c>
      <c r="AE364" s="369">
        <v>5</v>
      </c>
    </row>
    <row r="365" spans="1:31" s="369" customFormat="1" ht="32.25" customHeight="1" x14ac:dyDescent="0.25">
      <c r="A365" s="378" t="s">
        <v>38</v>
      </c>
      <c r="B365" s="378" t="s">
        <v>77</v>
      </c>
      <c r="C365" s="378" t="s">
        <v>79</v>
      </c>
      <c r="D365" s="369">
        <v>128</v>
      </c>
      <c r="E365" s="369">
        <v>140</v>
      </c>
      <c r="F365" s="369">
        <v>237</v>
      </c>
      <c r="G365" s="369">
        <v>350</v>
      </c>
      <c r="H365" s="369">
        <v>144</v>
      </c>
      <c r="I365" s="369">
        <v>130</v>
      </c>
      <c r="J365" s="369">
        <v>983</v>
      </c>
      <c r="K365" s="369">
        <v>507</v>
      </c>
      <c r="L365" s="369">
        <v>23</v>
      </c>
      <c r="M365" s="369">
        <v>22</v>
      </c>
      <c r="N365" s="369">
        <v>4</v>
      </c>
      <c r="O365" s="369">
        <v>6</v>
      </c>
      <c r="P365" s="369">
        <v>33</v>
      </c>
      <c r="Q365" s="369">
        <v>42</v>
      </c>
      <c r="R365" s="369">
        <v>43</v>
      </c>
      <c r="S365" s="369">
        <v>47</v>
      </c>
      <c r="T365" s="369">
        <v>5</v>
      </c>
      <c r="U365" s="369">
        <v>7</v>
      </c>
      <c r="V365" s="369">
        <v>12</v>
      </c>
      <c r="W365" s="369">
        <v>10</v>
      </c>
      <c r="X365" s="369">
        <v>3</v>
      </c>
      <c r="Y365" s="369">
        <v>3</v>
      </c>
      <c r="Z365" s="369">
        <v>1</v>
      </c>
      <c r="AA365" s="369">
        <v>1</v>
      </c>
      <c r="AB365" s="369">
        <v>4</v>
      </c>
      <c r="AC365" s="369">
        <v>5</v>
      </c>
      <c r="AD365" s="369">
        <v>1</v>
      </c>
      <c r="AE365" s="369">
        <v>1</v>
      </c>
    </row>
    <row r="366" spans="1:31" s="369" customFormat="1" ht="32.25" customHeight="1" x14ac:dyDescent="0.25">
      <c r="A366" s="378" t="s">
        <v>38</v>
      </c>
      <c r="B366" s="378" t="s">
        <v>77</v>
      </c>
      <c r="C366" s="378" t="s">
        <v>78</v>
      </c>
      <c r="D366" s="369">
        <v>102</v>
      </c>
      <c r="E366" s="369">
        <v>88</v>
      </c>
      <c r="F366" s="369">
        <v>318</v>
      </c>
      <c r="G366" s="369">
        <v>285</v>
      </c>
      <c r="H366" s="369">
        <v>130</v>
      </c>
      <c r="I366" s="369">
        <v>61</v>
      </c>
      <c r="J366" s="369">
        <v>656</v>
      </c>
      <c r="K366" s="369">
        <v>272</v>
      </c>
      <c r="L366" s="369">
        <v>47</v>
      </c>
      <c r="M366" s="369">
        <v>33</v>
      </c>
      <c r="N366" s="369">
        <v>10</v>
      </c>
      <c r="O366" s="369">
        <v>3</v>
      </c>
      <c r="P366" s="369">
        <v>19</v>
      </c>
      <c r="Q366" s="369">
        <v>20</v>
      </c>
      <c r="R366" s="369">
        <v>32</v>
      </c>
      <c r="S366" s="369">
        <v>21</v>
      </c>
      <c r="T366" s="369">
        <v>21</v>
      </c>
      <c r="U366" s="369">
        <v>5</v>
      </c>
      <c r="V366" s="369">
        <v>38</v>
      </c>
      <c r="W366" s="369">
        <v>15</v>
      </c>
      <c r="X366" s="369">
        <v>14</v>
      </c>
      <c r="Y366" s="369">
        <v>3</v>
      </c>
      <c r="Z366" s="369">
        <v>2</v>
      </c>
      <c r="AA366" s="369">
        <v>1</v>
      </c>
      <c r="AB366" s="369">
        <v>30</v>
      </c>
      <c r="AC366" s="369">
        <v>12</v>
      </c>
      <c r="AD366" s="369">
        <v>6</v>
      </c>
      <c r="AE366" s="369">
        <v>1</v>
      </c>
    </row>
    <row r="367" spans="1:31" s="369" customFormat="1" ht="32.25" customHeight="1" x14ac:dyDescent="0.25">
      <c r="A367" s="378" t="s">
        <v>38</v>
      </c>
      <c r="B367" s="378" t="s">
        <v>77</v>
      </c>
      <c r="C367" s="378" t="s">
        <v>80</v>
      </c>
      <c r="D367" s="369">
        <v>47</v>
      </c>
      <c r="E367" s="369">
        <v>104</v>
      </c>
      <c r="F367" s="369">
        <v>153</v>
      </c>
      <c r="G367" s="369">
        <v>358</v>
      </c>
      <c r="H367" s="369">
        <v>26</v>
      </c>
      <c r="I367" s="369">
        <v>33</v>
      </c>
      <c r="J367" s="369">
        <v>224</v>
      </c>
      <c r="K367" s="369">
        <v>194</v>
      </c>
      <c r="L367" s="369">
        <v>35</v>
      </c>
      <c r="M367" s="369">
        <v>78</v>
      </c>
      <c r="N367" s="369">
        <v>27</v>
      </c>
      <c r="O367" s="369">
        <v>47</v>
      </c>
      <c r="P367" s="369">
        <v>32</v>
      </c>
      <c r="Q367" s="369">
        <v>43</v>
      </c>
      <c r="R367" s="369">
        <v>14</v>
      </c>
      <c r="S367" s="369">
        <v>16</v>
      </c>
      <c r="T367" s="369">
        <v>31</v>
      </c>
      <c r="U367" s="369">
        <v>50</v>
      </c>
      <c r="V367" s="369">
        <v>89</v>
      </c>
      <c r="W367" s="369">
        <v>200</v>
      </c>
      <c r="X367" s="369">
        <v>20</v>
      </c>
      <c r="Y367" s="369">
        <v>61</v>
      </c>
      <c r="Z367" s="369">
        <v>7</v>
      </c>
      <c r="AA367" s="369">
        <v>11</v>
      </c>
      <c r="AB367" s="369">
        <v>54</v>
      </c>
      <c r="AC367" s="369">
        <v>60</v>
      </c>
      <c r="AD367" s="369">
        <v>3</v>
      </c>
      <c r="AE367" s="369">
        <v>6</v>
      </c>
    </row>
    <row r="368" spans="1:31" s="369" customFormat="1" ht="32.25" customHeight="1" x14ac:dyDescent="0.25">
      <c r="A368" s="378" t="s">
        <v>38</v>
      </c>
      <c r="B368" s="378" t="s">
        <v>100</v>
      </c>
      <c r="C368" s="378" t="s">
        <v>101</v>
      </c>
      <c r="D368" s="369">
        <v>71</v>
      </c>
      <c r="E368" s="369">
        <v>92</v>
      </c>
      <c r="F368" s="369">
        <v>378</v>
      </c>
      <c r="G368" s="369">
        <v>551</v>
      </c>
      <c r="H368" s="369">
        <v>33</v>
      </c>
      <c r="I368" s="369">
        <v>29</v>
      </c>
      <c r="J368" s="369">
        <v>197</v>
      </c>
      <c r="K368" s="369">
        <v>148</v>
      </c>
      <c r="L368" s="369">
        <v>16</v>
      </c>
      <c r="M368" s="369">
        <v>27</v>
      </c>
      <c r="N368" s="369">
        <v>31</v>
      </c>
      <c r="O368" s="369">
        <v>48</v>
      </c>
      <c r="P368" s="369">
        <v>19</v>
      </c>
      <c r="Q368" s="369">
        <v>21</v>
      </c>
      <c r="R368" s="369">
        <v>4</v>
      </c>
      <c r="S368" s="369">
        <v>3</v>
      </c>
      <c r="T368" s="369">
        <v>15</v>
      </c>
      <c r="U368" s="369">
        <v>41</v>
      </c>
      <c r="V368" s="369">
        <v>33</v>
      </c>
      <c r="W368" s="369">
        <v>95</v>
      </c>
      <c r="X368" s="369">
        <v>9</v>
      </c>
      <c r="Y368" s="369">
        <v>48</v>
      </c>
      <c r="Z368" s="369">
        <v>43</v>
      </c>
      <c r="AA368" s="369">
        <v>31</v>
      </c>
      <c r="AB368" s="369">
        <v>326</v>
      </c>
      <c r="AC368" s="369">
        <v>337</v>
      </c>
      <c r="AD368" s="369">
        <v>15</v>
      </c>
      <c r="AE368" s="369">
        <v>23</v>
      </c>
    </row>
    <row r="369" spans="1:34" s="369" customFormat="1" ht="32.25" customHeight="1" x14ac:dyDescent="0.25">
      <c r="A369" s="378" t="s">
        <v>38</v>
      </c>
      <c r="B369" s="378" t="s">
        <v>100</v>
      </c>
      <c r="C369" s="378" t="s">
        <v>597</v>
      </c>
      <c r="D369" s="394">
        <v>39</v>
      </c>
      <c r="E369" s="394">
        <v>91</v>
      </c>
      <c r="F369" s="395">
        <v>141</v>
      </c>
      <c r="G369" s="395">
        <v>402</v>
      </c>
      <c r="H369" s="395">
        <v>130</v>
      </c>
      <c r="I369" s="395">
        <v>379</v>
      </c>
      <c r="J369" s="395">
        <v>115</v>
      </c>
      <c r="K369" s="395">
        <v>130</v>
      </c>
      <c r="L369" s="395">
        <v>6</v>
      </c>
      <c r="M369" s="395">
        <v>13</v>
      </c>
      <c r="N369" s="395">
        <v>18</v>
      </c>
      <c r="O369" s="395">
        <v>12</v>
      </c>
      <c r="P369" s="395">
        <v>11</v>
      </c>
      <c r="Q369" s="395">
        <v>18</v>
      </c>
      <c r="R369" s="395">
        <v>6</v>
      </c>
      <c r="S369" s="395">
        <v>8</v>
      </c>
      <c r="T369" s="396" t="s">
        <v>598</v>
      </c>
      <c r="U369" s="396" t="s">
        <v>598</v>
      </c>
      <c r="V369" s="396" t="s">
        <v>598</v>
      </c>
      <c r="W369" s="396" t="s">
        <v>598</v>
      </c>
      <c r="X369" s="396" t="s">
        <v>598</v>
      </c>
      <c r="Y369" s="396" t="s">
        <v>598</v>
      </c>
      <c r="Z369" s="395">
        <v>5</v>
      </c>
      <c r="AA369" s="395">
        <v>9</v>
      </c>
      <c r="AB369" s="395">
        <v>24</v>
      </c>
      <c r="AC369" s="395">
        <v>41</v>
      </c>
      <c r="AD369" s="395">
        <v>0</v>
      </c>
      <c r="AE369" s="395">
        <v>2</v>
      </c>
    </row>
    <row r="370" spans="1:34" s="369" customFormat="1" ht="32.25" customHeight="1" x14ac:dyDescent="0.25">
      <c r="A370" s="378" t="s">
        <v>38</v>
      </c>
      <c r="B370" s="378" t="s">
        <v>100</v>
      </c>
      <c r="C370" s="378" t="s">
        <v>479</v>
      </c>
      <c r="D370" s="369">
        <v>30</v>
      </c>
      <c r="E370" s="369">
        <v>126</v>
      </c>
      <c r="F370" s="369">
        <v>165</v>
      </c>
      <c r="G370" s="369">
        <v>719</v>
      </c>
      <c r="H370" s="369">
        <v>31</v>
      </c>
      <c r="I370" s="369">
        <v>81</v>
      </c>
      <c r="J370" s="369">
        <v>73</v>
      </c>
      <c r="K370" s="369">
        <v>205</v>
      </c>
      <c r="L370" s="369">
        <v>14</v>
      </c>
      <c r="M370" s="369">
        <v>55</v>
      </c>
      <c r="N370" s="369">
        <v>0</v>
      </c>
      <c r="O370" s="369">
        <v>0</v>
      </c>
      <c r="P370" s="369">
        <v>17</v>
      </c>
      <c r="Q370" s="369">
        <v>89</v>
      </c>
      <c r="R370" s="369">
        <v>6</v>
      </c>
      <c r="S370" s="369">
        <v>14</v>
      </c>
      <c r="Z370" s="369">
        <v>0</v>
      </c>
      <c r="AA370" s="369">
        <v>2</v>
      </c>
      <c r="AB370" s="369">
        <v>1</v>
      </c>
      <c r="AC370" s="369">
        <v>5</v>
      </c>
      <c r="AD370" s="369">
        <v>0</v>
      </c>
      <c r="AE370" s="369">
        <v>0</v>
      </c>
    </row>
    <row r="371" spans="1:34" s="369" customFormat="1" ht="32.25" customHeight="1" x14ac:dyDescent="0.25">
      <c r="A371" s="378" t="s">
        <v>38</v>
      </c>
      <c r="B371" s="378" t="s">
        <v>599</v>
      </c>
      <c r="C371" s="378" t="s">
        <v>600</v>
      </c>
      <c r="D371" s="397">
        <v>15</v>
      </c>
      <c r="E371" s="397">
        <v>133</v>
      </c>
      <c r="F371" s="397">
        <v>65</v>
      </c>
      <c r="G371" s="397">
        <v>565</v>
      </c>
      <c r="H371" s="397">
        <v>1</v>
      </c>
      <c r="I371" s="397">
        <v>2</v>
      </c>
      <c r="J371" s="397">
        <v>0</v>
      </c>
      <c r="K371" s="397">
        <v>0</v>
      </c>
      <c r="L371" s="397">
        <v>2</v>
      </c>
      <c r="M371" s="397">
        <v>16</v>
      </c>
      <c r="N371" s="397">
        <v>0</v>
      </c>
      <c r="O371" s="397">
        <v>8</v>
      </c>
      <c r="P371" s="397">
        <v>4</v>
      </c>
      <c r="Q371" s="397">
        <v>62</v>
      </c>
      <c r="R371" s="397">
        <v>0</v>
      </c>
      <c r="S371" s="397">
        <v>0</v>
      </c>
      <c r="T371" s="397">
        <v>0</v>
      </c>
      <c r="U371" s="397">
        <v>0</v>
      </c>
      <c r="V371" s="397">
        <v>0</v>
      </c>
      <c r="W371" s="397">
        <v>0</v>
      </c>
      <c r="X371" s="397">
        <v>0</v>
      </c>
      <c r="Y371" s="397">
        <v>0</v>
      </c>
      <c r="Z371" s="397">
        <v>0</v>
      </c>
      <c r="AA371" s="397">
        <v>4</v>
      </c>
      <c r="AB371" s="397">
        <v>3</v>
      </c>
      <c r="AC371" s="397">
        <v>8</v>
      </c>
      <c r="AD371" s="397">
        <v>0</v>
      </c>
      <c r="AE371" s="397">
        <v>0</v>
      </c>
    </row>
    <row r="372" spans="1:34" s="369" customFormat="1" ht="32.25" customHeight="1" x14ac:dyDescent="0.25">
      <c r="A372" s="378" t="s">
        <v>38</v>
      </c>
      <c r="B372" s="378" t="s">
        <v>785</v>
      </c>
      <c r="C372" s="378" t="s">
        <v>601</v>
      </c>
      <c r="D372" s="398">
        <v>0</v>
      </c>
      <c r="E372" s="398">
        <v>0</v>
      </c>
      <c r="F372" s="398">
        <v>4</v>
      </c>
      <c r="G372" s="398">
        <v>54</v>
      </c>
      <c r="H372" s="398">
        <v>9</v>
      </c>
      <c r="I372" s="398">
        <v>55</v>
      </c>
      <c r="J372" s="398">
        <v>35</v>
      </c>
      <c r="K372" s="398">
        <v>98</v>
      </c>
      <c r="L372" s="398">
        <v>0</v>
      </c>
      <c r="M372" s="398">
        <v>0</v>
      </c>
      <c r="N372" s="398">
        <v>0</v>
      </c>
      <c r="O372" s="398">
        <v>0</v>
      </c>
      <c r="P372" s="398">
        <v>1</v>
      </c>
      <c r="Q372" s="398">
        <v>9</v>
      </c>
      <c r="R372" s="398">
        <v>6</v>
      </c>
      <c r="S372" s="398">
        <v>23</v>
      </c>
      <c r="T372" s="398">
        <v>0</v>
      </c>
      <c r="U372" s="398">
        <v>0</v>
      </c>
      <c r="V372" s="398">
        <v>0</v>
      </c>
      <c r="W372" s="398">
        <v>2</v>
      </c>
      <c r="X372" s="398">
        <v>0</v>
      </c>
      <c r="Y372" s="398">
        <v>2</v>
      </c>
      <c r="Z372" s="398">
        <v>0</v>
      </c>
      <c r="AA372" s="398">
        <v>0</v>
      </c>
      <c r="AB372" s="398">
        <v>0</v>
      </c>
      <c r="AC372" s="398">
        <v>0</v>
      </c>
      <c r="AD372" s="398">
        <v>0</v>
      </c>
      <c r="AE372" s="398">
        <v>0</v>
      </c>
    </row>
    <row r="373" spans="1:34" s="369" customFormat="1" ht="32.25" customHeight="1" x14ac:dyDescent="0.25">
      <c r="A373" s="378" t="s">
        <v>38</v>
      </c>
      <c r="B373" s="378" t="s">
        <v>188</v>
      </c>
      <c r="C373" s="378" t="s">
        <v>300</v>
      </c>
      <c r="D373" s="369">
        <v>53</v>
      </c>
      <c r="E373" s="369">
        <v>254</v>
      </c>
      <c r="F373" s="369">
        <v>173</v>
      </c>
      <c r="G373" s="369">
        <v>659</v>
      </c>
      <c r="H373" s="369">
        <v>24</v>
      </c>
      <c r="I373" s="369">
        <v>67</v>
      </c>
      <c r="J373" s="369">
        <v>107</v>
      </c>
      <c r="K373" s="369">
        <v>174</v>
      </c>
      <c r="L373" s="369">
        <v>6</v>
      </c>
      <c r="M373" s="369">
        <v>41</v>
      </c>
      <c r="N373" s="369">
        <v>13</v>
      </c>
      <c r="O373" s="369">
        <v>60</v>
      </c>
      <c r="P373" s="369">
        <v>16</v>
      </c>
      <c r="Q373" s="369">
        <v>79</v>
      </c>
      <c r="R373" s="369">
        <v>5</v>
      </c>
      <c r="S373" s="369">
        <v>17</v>
      </c>
      <c r="T373" s="369">
        <v>7</v>
      </c>
      <c r="U373" s="369">
        <v>34</v>
      </c>
      <c r="V373" s="369">
        <v>22</v>
      </c>
      <c r="W373" s="369">
        <v>73</v>
      </c>
      <c r="X373" s="369">
        <v>11</v>
      </c>
      <c r="Y373" s="369">
        <v>48</v>
      </c>
      <c r="Z373" s="369">
        <v>4</v>
      </c>
      <c r="AA373" s="369">
        <v>5</v>
      </c>
      <c r="AB373" s="369">
        <v>19</v>
      </c>
      <c r="AC373" s="369">
        <v>30</v>
      </c>
      <c r="AD373" s="369">
        <v>0</v>
      </c>
      <c r="AE373" s="369">
        <v>5</v>
      </c>
    </row>
    <row r="374" spans="1:34" s="369" customFormat="1" ht="32.25" customHeight="1" x14ac:dyDescent="0.25">
      <c r="A374" s="378" t="s">
        <v>38</v>
      </c>
      <c r="B374" s="378" t="s">
        <v>188</v>
      </c>
      <c r="C374" s="378" t="s">
        <v>602</v>
      </c>
      <c r="D374" s="369">
        <v>23</v>
      </c>
      <c r="E374" s="369">
        <v>283</v>
      </c>
      <c r="F374" s="369">
        <v>57</v>
      </c>
      <c r="G374" s="369">
        <v>970</v>
      </c>
      <c r="H374" s="369">
        <v>15</v>
      </c>
      <c r="I374" s="369">
        <v>89</v>
      </c>
      <c r="J374" s="369">
        <v>72</v>
      </c>
      <c r="K374" s="369">
        <v>276</v>
      </c>
      <c r="L374" s="369">
        <v>3</v>
      </c>
      <c r="M374" s="369">
        <v>68</v>
      </c>
      <c r="N374" s="369">
        <v>1</v>
      </c>
      <c r="O374" s="369">
        <v>102</v>
      </c>
      <c r="P374" s="369">
        <v>8</v>
      </c>
      <c r="Q374" s="369">
        <v>142</v>
      </c>
      <c r="R374" s="369">
        <v>0</v>
      </c>
      <c r="S374" s="369">
        <v>14</v>
      </c>
      <c r="T374" s="369">
        <v>6</v>
      </c>
      <c r="U374" s="369">
        <v>36</v>
      </c>
      <c r="V374" s="369">
        <v>17</v>
      </c>
      <c r="W374" s="369">
        <v>78</v>
      </c>
      <c r="X374" s="369">
        <v>2</v>
      </c>
      <c r="Y374" s="369">
        <v>19</v>
      </c>
      <c r="Z374" s="369">
        <v>5</v>
      </c>
      <c r="AA374" s="369">
        <v>9</v>
      </c>
      <c r="AB374" s="369">
        <v>106</v>
      </c>
      <c r="AC374" s="369">
        <v>190</v>
      </c>
      <c r="AD374" s="369">
        <v>6</v>
      </c>
      <c r="AE374" s="369">
        <v>6</v>
      </c>
    </row>
    <row r="375" spans="1:34" s="369" customFormat="1" ht="32.25" customHeight="1" x14ac:dyDescent="0.25">
      <c r="A375" s="378" t="s">
        <v>38</v>
      </c>
      <c r="B375" s="378" t="s">
        <v>603</v>
      </c>
      <c r="C375" s="378" t="s">
        <v>65</v>
      </c>
      <c r="D375" s="399">
        <v>124</v>
      </c>
      <c r="E375" s="399">
        <v>101</v>
      </c>
      <c r="F375" s="399">
        <v>545</v>
      </c>
      <c r="G375" s="399">
        <v>428</v>
      </c>
      <c r="H375" s="399">
        <v>170</v>
      </c>
      <c r="I375" s="399">
        <v>60</v>
      </c>
      <c r="J375" s="399">
        <v>300</v>
      </c>
      <c r="K375" s="399">
        <v>139</v>
      </c>
      <c r="L375" s="399">
        <v>57</v>
      </c>
      <c r="M375" s="399">
        <v>45</v>
      </c>
      <c r="N375" s="399">
        <v>3</v>
      </c>
      <c r="O375" s="399">
        <v>6</v>
      </c>
      <c r="P375" s="399">
        <v>58</v>
      </c>
      <c r="Q375" s="399">
        <v>43</v>
      </c>
      <c r="R375" s="399">
        <v>26</v>
      </c>
      <c r="S375" s="399">
        <v>13</v>
      </c>
      <c r="T375" s="399">
        <v>2</v>
      </c>
      <c r="U375" s="399">
        <v>3</v>
      </c>
      <c r="V375" s="399">
        <v>2</v>
      </c>
      <c r="W375" s="399">
        <v>3</v>
      </c>
      <c r="X375" s="399">
        <v>3</v>
      </c>
      <c r="Y375" s="399">
        <v>8</v>
      </c>
      <c r="Z375" s="399">
        <v>2</v>
      </c>
      <c r="AA375" s="399">
        <v>3</v>
      </c>
      <c r="AB375" s="399">
        <v>10</v>
      </c>
      <c r="AC375" s="399">
        <v>14</v>
      </c>
      <c r="AD375" s="399">
        <v>1</v>
      </c>
      <c r="AE375" s="399">
        <v>5</v>
      </c>
    </row>
    <row r="376" spans="1:34" s="369" customFormat="1" ht="32.25" customHeight="1" x14ac:dyDescent="0.25">
      <c r="A376" s="378" t="s">
        <v>38</v>
      </c>
      <c r="B376" s="378" t="s">
        <v>603</v>
      </c>
      <c r="C376" s="378" t="s">
        <v>250</v>
      </c>
      <c r="D376" s="381">
        <v>47</v>
      </c>
      <c r="E376" s="381">
        <v>40</v>
      </c>
      <c r="F376" s="381">
        <v>359</v>
      </c>
      <c r="G376" s="381">
        <v>278</v>
      </c>
      <c r="H376" s="381">
        <v>159</v>
      </c>
      <c r="I376" s="381">
        <v>142</v>
      </c>
      <c r="J376" s="381">
        <v>439</v>
      </c>
      <c r="K376" s="381">
        <v>342</v>
      </c>
      <c r="L376" s="381">
        <v>24</v>
      </c>
      <c r="M376" s="381">
        <v>12</v>
      </c>
      <c r="N376" s="381">
        <v>0</v>
      </c>
      <c r="O376" s="381">
        <v>0</v>
      </c>
      <c r="P376" s="381">
        <v>17</v>
      </c>
      <c r="Q376" s="381">
        <v>39</v>
      </c>
      <c r="R376" s="381">
        <v>39</v>
      </c>
      <c r="S376" s="381">
        <v>14</v>
      </c>
      <c r="T376" s="381">
        <v>7</v>
      </c>
      <c r="U376" s="381">
        <v>20</v>
      </c>
      <c r="V376" s="381">
        <v>12</v>
      </c>
      <c r="W376" s="381">
        <v>29</v>
      </c>
      <c r="X376" s="381">
        <v>4</v>
      </c>
      <c r="Y376" s="381">
        <v>16</v>
      </c>
      <c r="Z376" s="381">
        <v>2</v>
      </c>
      <c r="AA376" s="381">
        <v>2</v>
      </c>
      <c r="AB376" s="381">
        <v>5</v>
      </c>
      <c r="AC376" s="381">
        <v>8</v>
      </c>
      <c r="AD376" s="381">
        <v>1</v>
      </c>
      <c r="AE376" s="381">
        <v>0</v>
      </c>
    </row>
    <row r="377" spans="1:34" s="369" customFormat="1" ht="32.25" customHeight="1" x14ac:dyDescent="0.25">
      <c r="A377" s="378" t="s">
        <v>38</v>
      </c>
      <c r="B377" s="378" t="s">
        <v>603</v>
      </c>
      <c r="C377" s="378" t="s">
        <v>604</v>
      </c>
      <c r="D377" s="369">
        <v>0</v>
      </c>
      <c r="E377" s="369">
        <v>0</v>
      </c>
      <c r="F377" s="369">
        <v>65</v>
      </c>
      <c r="G377" s="369">
        <v>42</v>
      </c>
      <c r="H377" s="369">
        <v>89</v>
      </c>
      <c r="I377" s="369">
        <v>52</v>
      </c>
      <c r="J377" s="369">
        <v>153</v>
      </c>
      <c r="K377" s="369">
        <v>386</v>
      </c>
      <c r="L377" s="369">
        <v>5</v>
      </c>
      <c r="M377" s="369">
        <v>0</v>
      </c>
      <c r="N377" s="369">
        <v>0</v>
      </c>
      <c r="O377" s="369">
        <v>0</v>
      </c>
      <c r="P377" s="369">
        <v>16</v>
      </c>
      <c r="Q377" s="369">
        <v>35</v>
      </c>
      <c r="R377" s="369">
        <v>8</v>
      </c>
      <c r="S377" s="369">
        <v>47</v>
      </c>
      <c r="T377" s="369">
        <v>0</v>
      </c>
      <c r="U377" s="369">
        <v>0</v>
      </c>
      <c r="V377" s="369">
        <v>0</v>
      </c>
      <c r="W377" s="369">
        <v>0</v>
      </c>
      <c r="X377" s="369">
        <v>0</v>
      </c>
      <c r="Y377" s="369">
        <v>0</v>
      </c>
      <c r="Z377" s="369">
        <v>0</v>
      </c>
      <c r="AA377" s="369">
        <v>0</v>
      </c>
      <c r="AB377" s="369">
        <v>0</v>
      </c>
      <c r="AC377" s="369">
        <v>0</v>
      </c>
      <c r="AD377" s="369">
        <v>0</v>
      </c>
      <c r="AE377" s="369">
        <v>0</v>
      </c>
    </row>
    <row r="378" spans="1:34" s="369" customFormat="1" ht="32.25" customHeight="1" x14ac:dyDescent="0.25">
      <c r="A378" s="378" t="s">
        <v>38</v>
      </c>
      <c r="B378" s="378" t="s">
        <v>603</v>
      </c>
      <c r="C378" s="378" t="s">
        <v>605</v>
      </c>
      <c r="D378" s="369">
        <v>0</v>
      </c>
      <c r="E378" s="369">
        <v>0</v>
      </c>
      <c r="F378" s="369">
        <v>30</v>
      </c>
      <c r="G378" s="369">
        <v>21</v>
      </c>
      <c r="H378" s="369">
        <v>57</v>
      </c>
      <c r="I378" s="369">
        <v>21</v>
      </c>
      <c r="J378" s="369">
        <v>51</v>
      </c>
      <c r="K378" s="369">
        <v>72</v>
      </c>
      <c r="L378" s="369">
        <v>2</v>
      </c>
      <c r="M378" s="369">
        <v>0</v>
      </c>
      <c r="N378" s="369">
        <v>0</v>
      </c>
      <c r="O378" s="369">
        <v>0</v>
      </c>
      <c r="P378" s="369">
        <v>10</v>
      </c>
      <c r="Q378" s="369">
        <v>8</v>
      </c>
      <c r="R378" s="369">
        <v>0</v>
      </c>
      <c r="S378" s="369">
        <v>3</v>
      </c>
      <c r="T378" s="369">
        <v>0</v>
      </c>
      <c r="U378" s="369">
        <v>0</v>
      </c>
      <c r="V378" s="369">
        <v>0</v>
      </c>
      <c r="W378" s="369">
        <v>0</v>
      </c>
      <c r="X378" s="369">
        <v>0</v>
      </c>
      <c r="Y378" s="369">
        <v>0</v>
      </c>
      <c r="Z378" s="369">
        <v>0</v>
      </c>
      <c r="AA378" s="369">
        <v>0</v>
      </c>
      <c r="AB378" s="369">
        <v>0</v>
      </c>
      <c r="AC378" s="369">
        <v>0</v>
      </c>
      <c r="AD378" s="369">
        <v>0</v>
      </c>
      <c r="AE378" s="369">
        <v>0</v>
      </c>
    </row>
    <row r="379" spans="1:34" s="369" customFormat="1" ht="32.25" customHeight="1" x14ac:dyDescent="0.25">
      <c r="A379" s="378" t="s">
        <v>38</v>
      </c>
      <c r="B379" s="378" t="s">
        <v>92</v>
      </c>
      <c r="C379" s="378" t="s">
        <v>606</v>
      </c>
      <c r="D379" s="369">
        <v>22</v>
      </c>
      <c r="E379" s="369">
        <v>42</v>
      </c>
      <c r="F379" s="369">
        <v>104</v>
      </c>
      <c r="G379" s="369">
        <v>229</v>
      </c>
      <c r="H379" s="369">
        <v>26</v>
      </c>
      <c r="I379" s="369">
        <v>71</v>
      </c>
      <c r="J379" s="369">
        <v>120</v>
      </c>
      <c r="K379" s="369">
        <v>333</v>
      </c>
      <c r="L379" s="369">
        <v>7</v>
      </c>
      <c r="M379" s="369">
        <v>16</v>
      </c>
      <c r="N379" s="369">
        <v>2</v>
      </c>
      <c r="O379" s="369">
        <v>2</v>
      </c>
      <c r="P379" s="369">
        <v>6</v>
      </c>
      <c r="Q379" s="369">
        <v>19</v>
      </c>
      <c r="R379" s="369">
        <v>7</v>
      </c>
      <c r="S379" s="369">
        <v>15</v>
      </c>
      <c r="T379" s="369">
        <v>6</v>
      </c>
      <c r="U379" s="369">
        <v>6</v>
      </c>
      <c r="V379" s="369">
        <v>15</v>
      </c>
      <c r="W379" s="369">
        <v>27</v>
      </c>
      <c r="X379" s="369">
        <v>3</v>
      </c>
      <c r="Y379" s="369">
        <v>7</v>
      </c>
      <c r="Z379" s="369">
        <v>1</v>
      </c>
      <c r="AA379" s="369">
        <v>0</v>
      </c>
      <c r="AB379" s="369">
        <v>11</v>
      </c>
      <c r="AC379" s="369">
        <v>20</v>
      </c>
      <c r="AD379" s="369">
        <v>0</v>
      </c>
      <c r="AE379" s="369">
        <v>0</v>
      </c>
    </row>
    <row r="380" spans="1:34" s="369" customFormat="1" ht="32.25" customHeight="1" x14ac:dyDescent="0.25">
      <c r="A380" s="378" t="s">
        <v>38</v>
      </c>
      <c r="B380" s="378" t="s">
        <v>84</v>
      </c>
      <c r="C380" s="378" t="s">
        <v>607</v>
      </c>
      <c r="D380" s="369">
        <v>43</v>
      </c>
      <c r="E380" s="369">
        <v>53</v>
      </c>
      <c r="F380" s="369">
        <v>301</v>
      </c>
      <c r="G380" s="369">
        <v>253</v>
      </c>
      <c r="H380" s="369">
        <v>171</v>
      </c>
      <c r="I380" s="369">
        <v>141</v>
      </c>
      <c r="J380" s="369">
        <v>340</v>
      </c>
      <c r="K380" s="369">
        <v>160</v>
      </c>
      <c r="L380" s="369">
        <v>11</v>
      </c>
      <c r="M380" s="369">
        <v>10</v>
      </c>
      <c r="N380" s="369">
        <v>0</v>
      </c>
      <c r="O380" s="369">
        <v>4</v>
      </c>
      <c r="P380" s="369">
        <v>11</v>
      </c>
      <c r="Q380" s="369">
        <v>15</v>
      </c>
      <c r="R380" s="369">
        <v>19</v>
      </c>
      <c r="S380" s="369">
        <v>19</v>
      </c>
      <c r="T380" s="369">
        <v>10</v>
      </c>
      <c r="U380" s="369">
        <v>7</v>
      </c>
      <c r="V380" s="369">
        <v>62</v>
      </c>
      <c r="W380" s="369">
        <v>57</v>
      </c>
      <c r="X380" s="369">
        <v>9</v>
      </c>
      <c r="Y380" s="369">
        <v>6</v>
      </c>
      <c r="Z380" s="369">
        <v>6</v>
      </c>
      <c r="AA380" s="369">
        <v>3</v>
      </c>
      <c r="AB380" s="369">
        <v>48</v>
      </c>
      <c r="AC380" s="369">
        <v>32</v>
      </c>
      <c r="AD380" s="369">
        <v>6</v>
      </c>
      <c r="AE380" s="369">
        <v>6</v>
      </c>
    </row>
    <row r="381" spans="1:34" s="369" customFormat="1" ht="32.25" customHeight="1" x14ac:dyDescent="0.25">
      <c r="A381" s="378" t="s">
        <v>38</v>
      </c>
      <c r="B381" s="378" t="s">
        <v>84</v>
      </c>
      <c r="C381" s="378" t="s">
        <v>608</v>
      </c>
      <c r="D381" s="369">
        <v>211</v>
      </c>
      <c r="E381" s="369">
        <v>51</v>
      </c>
      <c r="F381" s="369">
        <v>845</v>
      </c>
      <c r="G381" s="369">
        <v>209</v>
      </c>
      <c r="H381" s="369">
        <v>243</v>
      </c>
      <c r="I381" s="369">
        <v>38</v>
      </c>
      <c r="J381" s="369">
        <v>507</v>
      </c>
      <c r="K381" s="369">
        <v>133</v>
      </c>
      <c r="L381" s="369">
        <v>48</v>
      </c>
      <c r="M381" s="369">
        <v>22</v>
      </c>
      <c r="N381" s="369">
        <v>11</v>
      </c>
      <c r="O381" s="369">
        <v>1</v>
      </c>
      <c r="P381" s="369">
        <v>36</v>
      </c>
      <c r="Q381" s="369">
        <v>17</v>
      </c>
      <c r="R381" s="369">
        <v>51</v>
      </c>
      <c r="S381" s="369">
        <v>12</v>
      </c>
      <c r="T381" s="369">
        <v>11</v>
      </c>
      <c r="U381" s="369">
        <v>4</v>
      </c>
      <c r="V381" s="369">
        <v>17</v>
      </c>
      <c r="W381" s="369">
        <v>8</v>
      </c>
      <c r="X381" s="369">
        <v>16</v>
      </c>
      <c r="Y381" s="369">
        <v>9</v>
      </c>
      <c r="Z381" s="369">
        <v>12</v>
      </c>
      <c r="AA381" s="369">
        <v>3</v>
      </c>
      <c r="AB381" s="369">
        <v>31</v>
      </c>
      <c r="AC381" s="369">
        <v>10</v>
      </c>
      <c r="AD381" s="369">
        <v>1</v>
      </c>
      <c r="AE381" s="369">
        <v>0</v>
      </c>
      <c r="AF381" s="377"/>
      <c r="AG381" s="437"/>
      <c r="AH381" s="406"/>
    </row>
    <row r="382" spans="1:34" s="369" customFormat="1" ht="32.25" customHeight="1" x14ac:dyDescent="0.25">
      <c r="A382" s="378" t="s">
        <v>38</v>
      </c>
      <c r="B382" s="378" t="s">
        <v>84</v>
      </c>
      <c r="C382" s="378" t="s">
        <v>86</v>
      </c>
      <c r="D382" s="369">
        <v>13</v>
      </c>
      <c r="E382" s="369">
        <v>36</v>
      </c>
      <c r="F382" s="369">
        <v>77</v>
      </c>
      <c r="G382" s="369">
        <v>180</v>
      </c>
      <c r="H382" s="369">
        <v>91</v>
      </c>
      <c r="I382" s="369">
        <v>205</v>
      </c>
      <c r="J382" s="369">
        <v>0</v>
      </c>
      <c r="K382" s="369">
        <v>0</v>
      </c>
      <c r="L382" s="369">
        <v>35</v>
      </c>
      <c r="M382" s="369">
        <v>83</v>
      </c>
      <c r="N382" s="369">
        <v>1</v>
      </c>
      <c r="O382" s="369">
        <v>2</v>
      </c>
      <c r="P382" s="369">
        <v>2</v>
      </c>
      <c r="Q382" s="369">
        <v>12</v>
      </c>
      <c r="R382" s="369">
        <v>0</v>
      </c>
      <c r="S382" s="369">
        <v>0</v>
      </c>
      <c r="T382" s="369">
        <v>0</v>
      </c>
      <c r="U382" s="369">
        <v>0</v>
      </c>
      <c r="V382" s="369">
        <v>0</v>
      </c>
      <c r="W382" s="369">
        <v>0</v>
      </c>
      <c r="X382" s="369">
        <v>0</v>
      </c>
      <c r="Y382" s="369">
        <v>0</v>
      </c>
      <c r="Z382" s="369">
        <v>1</v>
      </c>
      <c r="AA382" s="369">
        <v>1</v>
      </c>
      <c r="AB382" s="369">
        <v>1</v>
      </c>
      <c r="AC382" s="369">
        <v>6</v>
      </c>
      <c r="AD382" s="369">
        <v>0</v>
      </c>
      <c r="AE382" s="369">
        <v>0</v>
      </c>
      <c r="AF382" s="377"/>
      <c r="AG382" s="437"/>
      <c r="AH382" s="406"/>
    </row>
    <row r="383" spans="1:34" s="369" customFormat="1" ht="32.25" customHeight="1" x14ac:dyDescent="0.25">
      <c r="A383" s="378" t="s">
        <v>38</v>
      </c>
      <c r="B383" s="378" t="s">
        <v>609</v>
      </c>
      <c r="C383" s="378" t="s">
        <v>609</v>
      </c>
      <c r="D383" s="369">
        <v>195</v>
      </c>
      <c r="E383" s="369">
        <v>58</v>
      </c>
      <c r="F383" s="369">
        <v>596</v>
      </c>
      <c r="G383" s="369">
        <v>152</v>
      </c>
      <c r="H383" s="369">
        <v>184</v>
      </c>
      <c r="I383" s="369">
        <v>31</v>
      </c>
      <c r="J383" s="369">
        <v>840</v>
      </c>
      <c r="K383" s="369">
        <v>330</v>
      </c>
      <c r="L383" s="369">
        <v>43</v>
      </c>
      <c r="M383" s="369">
        <v>7</v>
      </c>
      <c r="N383" s="369">
        <v>9</v>
      </c>
      <c r="O383" s="369">
        <v>1</v>
      </c>
      <c r="P383" s="369">
        <v>6</v>
      </c>
      <c r="Q383" s="369">
        <v>1</v>
      </c>
      <c r="R383" s="369">
        <v>30</v>
      </c>
      <c r="S383" s="369">
        <v>11</v>
      </c>
      <c r="T383" s="369">
        <v>14</v>
      </c>
      <c r="U383" s="369">
        <v>11</v>
      </c>
      <c r="V383" s="369">
        <v>45</v>
      </c>
      <c r="W383" s="369">
        <v>26</v>
      </c>
      <c r="X383" s="369">
        <v>16</v>
      </c>
      <c r="Y383" s="369">
        <v>7</v>
      </c>
      <c r="Z383" s="369">
        <v>12</v>
      </c>
      <c r="AA383" s="369">
        <v>2</v>
      </c>
      <c r="AB383" s="369">
        <v>32</v>
      </c>
      <c r="AC383" s="369">
        <v>6</v>
      </c>
      <c r="AD383" s="369">
        <v>0</v>
      </c>
      <c r="AE383" s="369">
        <v>0</v>
      </c>
      <c r="AF383" s="377"/>
      <c r="AG383" s="437"/>
      <c r="AH383" s="406"/>
    </row>
    <row r="384" spans="1:34" s="369" customFormat="1" ht="32.25" customHeight="1" x14ac:dyDescent="0.25">
      <c r="A384" s="378" t="s">
        <v>38</v>
      </c>
      <c r="B384" s="378" t="s">
        <v>106</v>
      </c>
      <c r="C384" s="378" t="s">
        <v>610</v>
      </c>
      <c r="D384" s="369">
        <v>34</v>
      </c>
      <c r="E384" s="369">
        <v>39</v>
      </c>
      <c r="F384" s="369">
        <v>107</v>
      </c>
      <c r="G384" s="369">
        <v>182</v>
      </c>
      <c r="H384" s="369">
        <v>0</v>
      </c>
      <c r="I384" s="369">
        <v>0</v>
      </c>
      <c r="J384" s="369">
        <v>0</v>
      </c>
      <c r="K384" s="369">
        <v>0</v>
      </c>
      <c r="L384" s="369">
        <v>12</v>
      </c>
      <c r="M384" s="369">
        <v>25</v>
      </c>
      <c r="N384" s="369">
        <v>11</v>
      </c>
      <c r="O384" s="369">
        <v>28</v>
      </c>
      <c r="P384" s="369">
        <v>0</v>
      </c>
      <c r="Q384" s="369">
        <v>0</v>
      </c>
      <c r="R384" s="369">
        <v>0</v>
      </c>
      <c r="S384" s="369">
        <v>0</v>
      </c>
      <c r="T384" s="369">
        <v>0</v>
      </c>
      <c r="U384" s="369">
        <v>0</v>
      </c>
      <c r="V384" s="369">
        <v>0</v>
      </c>
      <c r="W384" s="369">
        <v>0</v>
      </c>
      <c r="X384" s="369">
        <v>0</v>
      </c>
      <c r="Y384" s="369">
        <v>0</v>
      </c>
      <c r="Z384" s="369">
        <v>5</v>
      </c>
      <c r="AA384" s="369">
        <v>0</v>
      </c>
      <c r="AB384" s="369">
        <v>9</v>
      </c>
      <c r="AC384" s="369">
        <v>4</v>
      </c>
      <c r="AD384" s="369">
        <v>0</v>
      </c>
      <c r="AE384" s="369">
        <v>0</v>
      </c>
      <c r="AF384" s="377"/>
      <c r="AG384" s="437"/>
      <c r="AH384" s="406"/>
    </row>
    <row r="385" spans="1:34" s="369" customFormat="1" ht="32.25" customHeight="1" x14ac:dyDescent="0.25">
      <c r="A385" s="378" t="s">
        <v>38</v>
      </c>
      <c r="B385" s="378" t="s">
        <v>785</v>
      </c>
      <c r="C385" s="378" t="s">
        <v>611</v>
      </c>
      <c r="D385" s="369">
        <v>0</v>
      </c>
      <c r="E385" s="369">
        <v>0</v>
      </c>
      <c r="F385" s="369">
        <v>62</v>
      </c>
      <c r="G385" s="369">
        <v>72</v>
      </c>
      <c r="H385" s="369">
        <v>92</v>
      </c>
      <c r="I385" s="369">
        <v>86</v>
      </c>
      <c r="J385" s="369">
        <v>385</v>
      </c>
      <c r="K385" s="369">
        <v>331</v>
      </c>
      <c r="L385" s="369">
        <v>0</v>
      </c>
      <c r="M385" s="369">
        <v>0</v>
      </c>
      <c r="N385" s="369">
        <v>3</v>
      </c>
      <c r="O385" s="369">
        <v>0</v>
      </c>
      <c r="P385" s="369">
        <v>6</v>
      </c>
      <c r="Q385" s="369">
        <v>7</v>
      </c>
      <c r="R385" s="369">
        <v>23</v>
      </c>
      <c r="S385" s="369">
        <v>7</v>
      </c>
      <c r="T385" s="369">
        <v>0</v>
      </c>
      <c r="U385" s="369">
        <v>0</v>
      </c>
      <c r="V385" s="369">
        <v>0</v>
      </c>
      <c r="W385" s="369">
        <v>0</v>
      </c>
      <c r="X385" s="369">
        <v>0</v>
      </c>
      <c r="Y385" s="369">
        <v>0</v>
      </c>
      <c r="Z385" s="369">
        <v>0</v>
      </c>
      <c r="AA385" s="369">
        <v>0</v>
      </c>
      <c r="AB385" s="369">
        <v>0</v>
      </c>
      <c r="AC385" s="369">
        <v>0</v>
      </c>
      <c r="AD385" s="369">
        <v>0</v>
      </c>
      <c r="AE385" s="369">
        <v>0</v>
      </c>
      <c r="AF385" s="377"/>
      <c r="AG385" s="437"/>
      <c r="AH385" s="406"/>
    </row>
    <row r="386" spans="1:34" s="369" customFormat="1" ht="32.25" customHeight="1" x14ac:dyDescent="0.25">
      <c r="A386" s="378" t="s">
        <v>38</v>
      </c>
      <c r="B386" s="378" t="s">
        <v>612</v>
      </c>
      <c r="C386" s="378" t="s">
        <v>613</v>
      </c>
      <c r="D386" s="398">
        <v>4</v>
      </c>
      <c r="E386" s="398">
        <v>122</v>
      </c>
      <c r="F386" s="398">
        <v>12</v>
      </c>
      <c r="G386" s="398">
        <v>336</v>
      </c>
      <c r="H386" s="398">
        <v>6</v>
      </c>
      <c r="I386" s="398">
        <v>113</v>
      </c>
      <c r="J386" s="398">
        <v>9</v>
      </c>
      <c r="K386" s="398">
        <v>92</v>
      </c>
      <c r="L386" s="398">
        <v>0</v>
      </c>
      <c r="M386" s="398">
        <v>51</v>
      </c>
      <c r="N386" s="398">
        <v>0</v>
      </c>
      <c r="O386" s="398">
        <v>4</v>
      </c>
      <c r="P386" s="398">
        <v>4</v>
      </c>
      <c r="Q386" s="398">
        <v>54</v>
      </c>
      <c r="R386" s="398">
        <v>0</v>
      </c>
      <c r="S386" s="398">
        <v>15</v>
      </c>
      <c r="T386" s="398">
        <v>0</v>
      </c>
      <c r="U386" s="398">
        <v>0</v>
      </c>
      <c r="V386" s="398">
        <v>0</v>
      </c>
      <c r="W386" s="398">
        <v>0</v>
      </c>
      <c r="X386" s="398">
        <v>0</v>
      </c>
      <c r="Y386" s="398">
        <v>0</v>
      </c>
      <c r="Z386" s="398">
        <v>0</v>
      </c>
      <c r="AA386" s="398">
        <v>2</v>
      </c>
      <c r="AB386" s="398">
        <v>1</v>
      </c>
      <c r="AC386" s="398">
        <v>3</v>
      </c>
      <c r="AD386" s="398">
        <v>0</v>
      </c>
      <c r="AE386" s="398">
        <v>0</v>
      </c>
      <c r="AF386" s="377"/>
      <c r="AG386" s="437"/>
      <c r="AH386" s="406"/>
    </row>
    <row r="387" spans="1:34" s="369" customFormat="1" ht="32.25" customHeight="1" x14ac:dyDescent="0.25">
      <c r="A387" s="378" t="s">
        <v>38</v>
      </c>
      <c r="B387" s="378" t="s">
        <v>612</v>
      </c>
      <c r="C387" s="378" t="s">
        <v>72</v>
      </c>
      <c r="D387" s="369">
        <v>8</v>
      </c>
      <c r="E387" s="369">
        <v>83</v>
      </c>
      <c r="F387" s="369">
        <v>58</v>
      </c>
      <c r="G387" s="369">
        <v>363</v>
      </c>
      <c r="H387" s="369">
        <v>32</v>
      </c>
      <c r="I387" s="369">
        <v>159</v>
      </c>
      <c r="J387" s="369">
        <v>13</v>
      </c>
      <c r="K387" s="369">
        <v>27</v>
      </c>
      <c r="L387" s="369">
        <v>11</v>
      </c>
      <c r="M387" s="369">
        <v>28</v>
      </c>
      <c r="N387" s="369">
        <v>3</v>
      </c>
      <c r="O387" s="369">
        <v>36</v>
      </c>
      <c r="P387" s="369">
        <v>19</v>
      </c>
      <c r="Q387" s="369">
        <v>206</v>
      </c>
      <c r="R387" s="369">
        <v>19</v>
      </c>
      <c r="S387" s="369">
        <v>65</v>
      </c>
      <c r="T387" s="369">
        <v>0</v>
      </c>
      <c r="U387" s="369">
        <v>0</v>
      </c>
      <c r="V387" s="369">
        <v>0</v>
      </c>
      <c r="W387" s="369">
        <v>0</v>
      </c>
      <c r="X387" s="369">
        <v>0</v>
      </c>
      <c r="Y387" s="369">
        <v>0</v>
      </c>
      <c r="Z387" s="369">
        <v>1</v>
      </c>
      <c r="AA387" s="369">
        <v>0</v>
      </c>
      <c r="AB387" s="369">
        <v>6</v>
      </c>
      <c r="AC387" s="369">
        <v>7</v>
      </c>
      <c r="AD387" s="369">
        <v>1</v>
      </c>
      <c r="AE387" s="369">
        <v>0</v>
      </c>
      <c r="AF387" s="377"/>
      <c r="AG387" s="437"/>
      <c r="AH387" s="406"/>
    </row>
    <row r="388" spans="1:34" s="369" customFormat="1" ht="32.25" customHeight="1" x14ac:dyDescent="0.25">
      <c r="A388" s="378" t="s">
        <v>38</v>
      </c>
      <c r="B388" s="378" t="s">
        <v>94</v>
      </c>
      <c r="C388" s="378" t="s">
        <v>94</v>
      </c>
      <c r="D388" s="369">
        <v>103</v>
      </c>
      <c r="E388" s="369">
        <v>67</v>
      </c>
      <c r="F388" s="369">
        <v>330</v>
      </c>
      <c r="G388" s="369">
        <v>203</v>
      </c>
      <c r="H388" s="369">
        <v>90</v>
      </c>
      <c r="I388" s="369">
        <v>67</v>
      </c>
      <c r="J388" s="369">
        <v>261</v>
      </c>
      <c r="K388" s="369">
        <v>327</v>
      </c>
      <c r="L388" s="369">
        <v>9</v>
      </c>
      <c r="M388" s="369">
        <v>2</v>
      </c>
      <c r="N388" s="369">
        <v>2</v>
      </c>
      <c r="O388" s="369">
        <v>0</v>
      </c>
      <c r="P388" s="369">
        <v>6</v>
      </c>
      <c r="Q388" s="369">
        <v>3</v>
      </c>
      <c r="R388" s="369">
        <v>12</v>
      </c>
      <c r="S388" s="369">
        <v>8</v>
      </c>
      <c r="T388" s="369">
        <v>0</v>
      </c>
      <c r="U388" s="369">
        <v>0</v>
      </c>
      <c r="V388" s="369">
        <v>0</v>
      </c>
      <c r="W388" s="369">
        <v>0</v>
      </c>
      <c r="X388" s="369">
        <v>0</v>
      </c>
      <c r="Y388" s="369">
        <v>0</v>
      </c>
      <c r="Z388" s="369">
        <v>4</v>
      </c>
      <c r="AA388" s="369">
        <v>2</v>
      </c>
      <c r="AB388" s="369">
        <v>9</v>
      </c>
      <c r="AC388" s="369">
        <v>7</v>
      </c>
      <c r="AD388" s="369">
        <v>0</v>
      </c>
      <c r="AE388" s="369">
        <v>0</v>
      </c>
      <c r="AF388" s="377"/>
      <c r="AG388" s="437"/>
      <c r="AH388" s="406"/>
    </row>
    <row r="389" spans="1:34" s="369" customFormat="1" ht="32.25" customHeight="1" x14ac:dyDescent="0.25">
      <c r="A389" s="384" t="s">
        <v>39</v>
      </c>
      <c r="B389" s="378" t="s">
        <v>614</v>
      </c>
      <c r="C389" s="378" t="s">
        <v>81</v>
      </c>
      <c r="D389" s="382">
        <v>35</v>
      </c>
      <c r="E389" s="382">
        <v>86</v>
      </c>
      <c r="F389" s="382">
        <v>120</v>
      </c>
      <c r="G389" s="382">
        <v>285</v>
      </c>
      <c r="H389" s="382">
        <v>38</v>
      </c>
      <c r="I389" s="382">
        <v>77</v>
      </c>
      <c r="J389" s="382">
        <v>92</v>
      </c>
      <c r="K389" s="382">
        <v>143</v>
      </c>
      <c r="L389" s="382">
        <v>24</v>
      </c>
      <c r="M389" s="382">
        <v>33</v>
      </c>
      <c r="N389" s="382">
        <v>6</v>
      </c>
      <c r="O389" s="382">
        <v>20</v>
      </c>
      <c r="P389" s="382">
        <v>13</v>
      </c>
      <c r="Q389" s="382">
        <v>27</v>
      </c>
      <c r="R389" s="382">
        <v>6</v>
      </c>
      <c r="S389" s="382">
        <v>7</v>
      </c>
      <c r="T389" s="382">
        <v>21</v>
      </c>
      <c r="U389" s="382">
        <v>43</v>
      </c>
      <c r="V389" s="382">
        <v>25</v>
      </c>
      <c r="W389" s="382">
        <v>46</v>
      </c>
      <c r="X389" s="382">
        <v>7</v>
      </c>
      <c r="Y389" s="382">
        <v>48</v>
      </c>
      <c r="Z389" s="382">
        <v>6</v>
      </c>
      <c r="AA389" s="382">
        <v>7</v>
      </c>
      <c r="AB389" s="382">
        <v>47</v>
      </c>
      <c r="AC389" s="382">
        <v>54</v>
      </c>
      <c r="AD389" s="382">
        <v>5</v>
      </c>
      <c r="AE389" s="382">
        <v>4</v>
      </c>
      <c r="AF389" s="377"/>
      <c r="AG389" s="437"/>
      <c r="AH389" s="406"/>
    </row>
    <row r="390" spans="1:34" s="369" customFormat="1" ht="32.25" customHeight="1" x14ac:dyDescent="0.25">
      <c r="A390" s="384" t="s">
        <v>39</v>
      </c>
      <c r="B390" s="378" t="s">
        <v>101</v>
      </c>
      <c r="C390" s="378" t="s">
        <v>615</v>
      </c>
      <c r="D390" s="382">
        <v>49</v>
      </c>
      <c r="E390" s="382">
        <v>80</v>
      </c>
      <c r="F390" s="382">
        <v>286</v>
      </c>
      <c r="G390" s="382">
        <v>382</v>
      </c>
      <c r="H390" s="382">
        <v>23</v>
      </c>
      <c r="I390" s="382">
        <v>23</v>
      </c>
      <c r="J390" s="382">
        <v>93</v>
      </c>
      <c r="K390" s="382">
        <v>99</v>
      </c>
      <c r="L390" s="382">
        <v>11</v>
      </c>
      <c r="M390" s="382">
        <v>23</v>
      </c>
      <c r="N390" s="382">
        <v>43</v>
      </c>
      <c r="O390" s="382">
        <v>77</v>
      </c>
      <c r="P390" s="382">
        <v>13</v>
      </c>
      <c r="Q390" s="382">
        <v>8</v>
      </c>
      <c r="R390" s="382">
        <v>7</v>
      </c>
      <c r="S390" s="382">
        <v>8</v>
      </c>
      <c r="T390" s="382">
        <v>37</v>
      </c>
      <c r="U390" s="382">
        <v>95</v>
      </c>
      <c r="V390" s="382">
        <v>69</v>
      </c>
      <c r="W390" s="382">
        <v>143</v>
      </c>
      <c r="X390" s="382">
        <v>48</v>
      </c>
      <c r="Y390" s="382">
        <v>93</v>
      </c>
      <c r="Z390" s="382">
        <v>17</v>
      </c>
      <c r="AA390" s="382">
        <v>29</v>
      </c>
      <c r="AB390" s="382">
        <v>168</v>
      </c>
      <c r="AC390" s="382">
        <v>209</v>
      </c>
      <c r="AD390" s="382">
        <v>10</v>
      </c>
      <c r="AE390" s="382">
        <v>18</v>
      </c>
      <c r="AF390" s="377"/>
      <c r="AG390" s="437"/>
      <c r="AH390" s="406"/>
    </row>
    <row r="391" spans="1:34" s="369" customFormat="1" ht="32.25" customHeight="1" x14ac:dyDescent="0.25">
      <c r="A391" s="384" t="s">
        <v>39</v>
      </c>
      <c r="B391" s="378" t="s">
        <v>68</v>
      </c>
      <c r="C391" s="378" t="s">
        <v>70</v>
      </c>
      <c r="D391" s="382">
        <v>20</v>
      </c>
      <c r="E391" s="382">
        <v>32</v>
      </c>
      <c r="F391" s="382">
        <v>182</v>
      </c>
      <c r="G391" s="382">
        <v>331</v>
      </c>
      <c r="H391" s="382">
        <v>56</v>
      </c>
      <c r="I391" s="382">
        <v>116</v>
      </c>
      <c r="J391" s="382">
        <v>263</v>
      </c>
      <c r="K391" s="382">
        <v>493</v>
      </c>
      <c r="L391" s="382">
        <v>11</v>
      </c>
      <c r="M391" s="382">
        <v>22</v>
      </c>
      <c r="N391" s="382">
        <v>6</v>
      </c>
      <c r="O391" s="382">
        <v>12</v>
      </c>
      <c r="P391" s="382">
        <v>29</v>
      </c>
      <c r="Q391" s="382">
        <v>67</v>
      </c>
      <c r="R391" s="382">
        <v>6</v>
      </c>
      <c r="S391" s="382">
        <v>20</v>
      </c>
      <c r="T391" s="382">
        <v>10</v>
      </c>
      <c r="U391" s="382">
        <v>14</v>
      </c>
      <c r="V391" s="382">
        <v>104</v>
      </c>
      <c r="W391" s="382">
        <v>167</v>
      </c>
      <c r="X391" s="382">
        <v>6</v>
      </c>
      <c r="Y391" s="382">
        <v>6</v>
      </c>
      <c r="Z391" s="382">
        <v>6</v>
      </c>
      <c r="AA391" s="382">
        <v>2</v>
      </c>
      <c r="AB391" s="382">
        <v>64</v>
      </c>
      <c r="AC391" s="382">
        <v>54</v>
      </c>
      <c r="AD391" s="382">
        <v>3</v>
      </c>
      <c r="AE391" s="382">
        <v>2</v>
      </c>
      <c r="AF391" s="377"/>
      <c r="AG391" s="437"/>
      <c r="AH391" s="406"/>
    </row>
    <row r="392" spans="1:34" s="369" customFormat="1" ht="32.25" customHeight="1" x14ac:dyDescent="0.25">
      <c r="A392" s="384" t="s">
        <v>39</v>
      </c>
      <c r="B392" s="378" t="s">
        <v>247</v>
      </c>
      <c r="C392" s="378" t="s">
        <v>446</v>
      </c>
      <c r="D392" s="382">
        <v>35</v>
      </c>
      <c r="E392" s="382">
        <v>148</v>
      </c>
      <c r="F392" s="382">
        <v>118</v>
      </c>
      <c r="G392" s="382">
        <v>504</v>
      </c>
      <c r="H392" s="382">
        <v>38</v>
      </c>
      <c r="I392" s="382">
        <v>133</v>
      </c>
      <c r="J392" s="382">
        <v>221</v>
      </c>
      <c r="K392" s="382">
        <v>565</v>
      </c>
      <c r="L392" s="382">
        <v>19</v>
      </c>
      <c r="M392" s="382">
        <v>48</v>
      </c>
      <c r="N392" s="382">
        <v>3</v>
      </c>
      <c r="O392" s="382">
        <v>24</v>
      </c>
      <c r="P392" s="382">
        <v>10</v>
      </c>
      <c r="Q392" s="382">
        <v>63</v>
      </c>
      <c r="R392" s="382">
        <v>4</v>
      </c>
      <c r="S392" s="382">
        <v>10</v>
      </c>
      <c r="T392" s="382">
        <v>6</v>
      </c>
      <c r="U392" s="382">
        <v>9</v>
      </c>
      <c r="V392" s="382">
        <v>20</v>
      </c>
      <c r="W392" s="382">
        <v>62</v>
      </c>
      <c r="X392" s="382">
        <v>3</v>
      </c>
      <c r="Y392" s="382">
        <v>6</v>
      </c>
      <c r="Z392" s="382">
        <v>1</v>
      </c>
      <c r="AA392" s="382"/>
      <c r="AB392" s="382">
        <v>14</v>
      </c>
      <c r="AC392" s="382">
        <v>10</v>
      </c>
      <c r="AD392" s="382"/>
      <c r="AE392" s="382"/>
      <c r="AF392" s="377"/>
      <c r="AG392" s="437"/>
      <c r="AH392" s="406"/>
    </row>
    <row r="393" spans="1:34" s="369" customFormat="1" ht="32.25" customHeight="1" x14ac:dyDescent="0.25">
      <c r="A393" s="384" t="s">
        <v>39</v>
      </c>
      <c r="B393" s="378" t="s">
        <v>614</v>
      </c>
      <c r="C393" s="378" t="s">
        <v>79</v>
      </c>
      <c r="D393" s="382">
        <v>23</v>
      </c>
      <c r="E393" s="382">
        <v>16</v>
      </c>
      <c r="F393" s="382">
        <v>215</v>
      </c>
      <c r="G393" s="382">
        <v>277</v>
      </c>
      <c r="H393" s="382">
        <v>123</v>
      </c>
      <c r="I393" s="382">
        <v>129</v>
      </c>
      <c r="J393" s="382">
        <v>378</v>
      </c>
      <c r="K393" s="382">
        <v>328</v>
      </c>
      <c r="L393" s="382">
        <v>17</v>
      </c>
      <c r="M393" s="382">
        <v>17</v>
      </c>
      <c r="N393" s="382">
        <v>3</v>
      </c>
      <c r="O393" s="382"/>
      <c r="P393" s="382">
        <v>16</v>
      </c>
      <c r="Q393" s="382">
        <v>25</v>
      </c>
      <c r="R393" s="382">
        <v>22</v>
      </c>
      <c r="S393" s="382">
        <v>16</v>
      </c>
      <c r="T393" s="382">
        <v>10</v>
      </c>
      <c r="U393" s="382">
        <v>6</v>
      </c>
      <c r="V393" s="382">
        <v>26</v>
      </c>
      <c r="W393" s="382">
        <v>14</v>
      </c>
      <c r="X393" s="382">
        <v>12</v>
      </c>
      <c r="Y393" s="382">
        <v>11</v>
      </c>
      <c r="Z393" s="382">
        <v>1</v>
      </c>
      <c r="AA393" s="382"/>
      <c r="AB393" s="382">
        <v>11</v>
      </c>
      <c r="AC393" s="382">
        <v>10</v>
      </c>
      <c r="AD393" s="382">
        <v>2</v>
      </c>
      <c r="AE393" s="382"/>
      <c r="AF393" s="377"/>
      <c r="AG393" s="437"/>
      <c r="AH393" s="407"/>
    </row>
    <row r="394" spans="1:34" s="369" customFormat="1" ht="32.25" customHeight="1" x14ac:dyDescent="0.25">
      <c r="A394" s="384" t="s">
        <v>39</v>
      </c>
      <c r="B394" s="378" t="s">
        <v>614</v>
      </c>
      <c r="C394" s="378" t="s">
        <v>616</v>
      </c>
      <c r="D394" s="382">
        <v>16</v>
      </c>
      <c r="E394" s="382">
        <v>13</v>
      </c>
      <c r="F394" s="382">
        <v>224</v>
      </c>
      <c r="G394" s="382">
        <v>247</v>
      </c>
      <c r="H394" s="382">
        <v>115</v>
      </c>
      <c r="I394" s="382">
        <v>119</v>
      </c>
      <c r="J394" s="382">
        <v>349</v>
      </c>
      <c r="K394" s="382">
        <v>300</v>
      </c>
      <c r="L394" s="382">
        <v>23</v>
      </c>
      <c r="M394" s="382">
        <v>15</v>
      </c>
      <c r="N394" s="382">
        <v>1</v>
      </c>
      <c r="O394" s="382"/>
      <c r="P394" s="382">
        <v>19</v>
      </c>
      <c r="Q394" s="382">
        <v>12</v>
      </c>
      <c r="R394" s="382">
        <v>19</v>
      </c>
      <c r="S394" s="382">
        <v>19</v>
      </c>
      <c r="T394" s="382"/>
      <c r="U394" s="382"/>
      <c r="V394" s="382"/>
      <c r="W394" s="382"/>
      <c r="X394" s="382"/>
      <c r="Y394" s="382"/>
      <c r="Z394" s="382"/>
      <c r="AA394" s="382"/>
      <c r="AB394" s="382"/>
      <c r="AC394" s="382"/>
      <c r="AD394" s="382"/>
      <c r="AE394" s="382"/>
      <c r="AF394" s="377"/>
      <c r="AG394" s="437"/>
      <c r="AH394" s="406"/>
    </row>
    <row r="395" spans="1:34" s="369" customFormat="1" ht="32.25" customHeight="1" x14ac:dyDescent="0.25">
      <c r="A395" s="384" t="s">
        <v>39</v>
      </c>
      <c r="B395" s="378" t="s">
        <v>247</v>
      </c>
      <c r="C395" s="378" t="s">
        <v>65</v>
      </c>
      <c r="D395" s="382">
        <v>94</v>
      </c>
      <c r="E395" s="382">
        <v>109</v>
      </c>
      <c r="F395" s="382">
        <v>500</v>
      </c>
      <c r="G395" s="382">
        <v>442</v>
      </c>
      <c r="H395" s="382">
        <v>229</v>
      </c>
      <c r="I395" s="382">
        <v>124</v>
      </c>
      <c r="J395" s="382">
        <v>658</v>
      </c>
      <c r="K395" s="382">
        <v>370</v>
      </c>
      <c r="L395" s="382">
        <v>26</v>
      </c>
      <c r="M395" s="382">
        <v>16</v>
      </c>
      <c r="N395" s="382">
        <v>7</v>
      </c>
      <c r="O395" s="382">
        <v>7</v>
      </c>
      <c r="P395" s="382">
        <v>40</v>
      </c>
      <c r="Q395" s="382">
        <v>37</v>
      </c>
      <c r="R395" s="382">
        <v>28</v>
      </c>
      <c r="S395" s="382">
        <v>26</v>
      </c>
      <c r="T395" s="382">
        <v>6</v>
      </c>
      <c r="U395" s="382">
        <v>6</v>
      </c>
      <c r="V395" s="382">
        <v>17</v>
      </c>
      <c r="W395" s="382">
        <v>19</v>
      </c>
      <c r="X395" s="382">
        <v>1</v>
      </c>
      <c r="Y395" s="382">
        <v>3</v>
      </c>
      <c r="Z395" s="382">
        <v>1</v>
      </c>
      <c r="AA395" s="382"/>
      <c r="AB395" s="382">
        <v>2</v>
      </c>
      <c r="AC395" s="382">
        <v>2</v>
      </c>
      <c r="AD395" s="382"/>
      <c r="AE395" s="382"/>
      <c r="AF395" s="377"/>
      <c r="AG395" s="437"/>
      <c r="AH395" s="406"/>
    </row>
    <row r="396" spans="1:34" s="369" customFormat="1" ht="32.25" customHeight="1" x14ac:dyDescent="0.25">
      <c r="A396" s="384" t="s">
        <v>39</v>
      </c>
      <c r="B396" s="378" t="s">
        <v>188</v>
      </c>
      <c r="C396" s="378" t="s">
        <v>300</v>
      </c>
      <c r="D396" s="382">
        <v>42</v>
      </c>
      <c r="E396" s="382">
        <v>177</v>
      </c>
      <c r="F396" s="382">
        <v>117</v>
      </c>
      <c r="G396" s="382">
        <v>542</v>
      </c>
      <c r="H396" s="382">
        <v>34</v>
      </c>
      <c r="I396" s="382">
        <v>83</v>
      </c>
      <c r="J396" s="382">
        <v>182</v>
      </c>
      <c r="K396" s="382">
        <v>328</v>
      </c>
      <c r="L396" s="382">
        <v>7</v>
      </c>
      <c r="M396" s="382">
        <v>38</v>
      </c>
      <c r="N396" s="382">
        <v>10</v>
      </c>
      <c r="O396" s="382">
        <v>89</v>
      </c>
      <c r="P396" s="382">
        <v>10</v>
      </c>
      <c r="Q396" s="382">
        <v>65</v>
      </c>
      <c r="R396" s="382">
        <v>4</v>
      </c>
      <c r="S396" s="382">
        <v>8</v>
      </c>
      <c r="T396" s="382">
        <v>26</v>
      </c>
      <c r="U396" s="382">
        <v>88</v>
      </c>
      <c r="V396" s="382">
        <v>51</v>
      </c>
      <c r="W396" s="382">
        <v>205</v>
      </c>
      <c r="X396" s="382">
        <v>29</v>
      </c>
      <c r="Y396" s="382">
        <v>119</v>
      </c>
      <c r="Z396" s="382">
        <v>3</v>
      </c>
      <c r="AA396" s="382">
        <v>3</v>
      </c>
      <c r="AB396" s="382">
        <v>18</v>
      </c>
      <c r="AC396" s="382">
        <v>17</v>
      </c>
      <c r="AD396" s="382"/>
      <c r="AE396" s="382">
        <v>3</v>
      </c>
      <c r="AF396" s="377"/>
      <c r="AG396" s="437"/>
      <c r="AH396" s="406"/>
    </row>
    <row r="397" spans="1:34" s="369" customFormat="1" ht="32.25" customHeight="1" x14ac:dyDescent="0.25">
      <c r="A397" s="384" t="s">
        <v>39</v>
      </c>
      <c r="B397" s="378" t="s">
        <v>188</v>
      </c>
      <c r="C397" s="378" t="s">
        <v>548</v>
      </c>
      <c r="D397" s="382">
        <v>7</v>
      </c>
      <c r="E397" s="382">
        <v>196</v>
      </c>
      <c r="F397" s="382">
        <v>23</v>
      </c>
      <c r="G397" s="382">
        <v>717</v>
      </c>
      <c r="H397" s="382">
        <v>15</v>
      </c>
      <c r="I397" s="382">
        <v>168</v>
      </c>
      <c r="J397" s="382">
        <v>56</v>
      </c>
      <c r="K397" s="382">
        <v>473</v>
      </c>
      <c r="L397" s="382">
        <v>5</v>
      </c>
      <c r="M397" s="382">
        <v>39</v>
      </c>
      <c r="N397" s="382"/>
      <c r="O397" s="382">
        <v>28</v>
      </c>
      <c r="P397" s="382">
        <v>2</v>
      </c>
      <c r="Q397" s="382">
        <v>90</v>
      </c>
      <c r="R397" s="382"/>
      <c r="S397" s="382">
        <v>16</v>
      </c>
      <c r="T397" s="382">
        <v>10</v>
      </c>
      <c r="U397" s="382">
        <v>84</v>
      </c>
      <c r="V397" s="382">
        <v>21</v>
      </c>
      <c r="W397" s="382">
        <v>193</v>
      </c>
      <c r="X397" s="382">
        <v>9</v>
      </c>
      <c r="Y397" s="382">
        <v>84</v>
      </c>
      <c r="Z397" s="382">
        <v>2</v>
      </c>
      <c r="AA397" s="382">
        <v>9</v>
      </c>
      <c r="AB397" s="382">
        <v>12</v>
      </c>
      <c r="AC397" s="382">
        <v>31</v>
      </c>
      <c r="AD397" s="382"/>
      <c r="AE397" s="382">
        <v>2</v>
      </c>
      <c r="AF397" s="377"/>
      <c r="AG397" s="437"/>
      <c r="AH397" s="406"/>
    </row>
    <row r="398" spans="1:34" s="369" customFormat="1" ht="32.25" customHeight="1" x14ac:dyDescent="0.25">
      <c r="A398" s="384" t="s">
        <v>39</v>
      </c>
      <c r="B398" s="378" t="s">
        <v>247</v>
      </c>
      <c r="C398" s="378" t="s">
        <v>180</v>
      </c>
      <c r="D398" s="382">
        <v>70</v>
      </c>
      <c r="E398" s="382">
        <v>124</v>
      </c>
      <c r="F398" s="382">
        <v>233</v>
      </c>
      <c r="G398" s="382">
        <v>375</v>
      </c>
      <c r="H398" s="382">
        <v>38</v>
      </c>
      <c r="I398" s="382">
        <v>100</v>
      </c>
      <c r="J398" s="382">
        <v>193</v>
      </c>
      <c r="K398" s="382">
        <v>345</v>
      </c>
      <c r="L398" s="382">
        <v>33</v>
      </c>
      <c r="M398" s="382">
        <v>52</v>
      </c>
      <c r="N398" s="382">
        <v>18</v>
      </c>
      <c r="O398" s="382">
        <v>27</v>
      </c>
      <c r="P398" s="382">
        <v>23</v>
      </c>
      <c r="Q398" s="382">
        <v>42</v>
      </c>
      <c r="R398" s="382">
        <v>5</v>
      </c>
      <c r="S398" s="382">
        <v>12</v>
      </c>
      <c r="T398" s="382">
        <v>2</v>
      </c>
      <c r="U398" s="382">
        <v>11</v>
      </c>
      <c r="V398" s="382">
        <v>45</v>
      </c>
      <c r="W398" s="382">
        <v>67</v>
      </c>
      <c r="X398" s="382">
        <v>2</v>
      </c>
      <c r="Y398" s="382">
        <v>3</v>
      </c>
      <c r="Z398" s="382"/>
      <c r="AA398" s="382">
        <v>1</v>
      </c>
      <c r="AB398" s="382">
        <v>37</v>
      </c>
      <c r="AC398" s="382">
        <v>28</v>
      </c>
      <c r="AD398" s="382">
        <v>2</v>
      </c>
      <c r="AE398" s="382"/>
      <c r="AF398" s="377"/>
      <c r="AG398" s="437"/>
      <c r="AH398" s="406"/>
    </row>
    <row r="399" spans="1:34" s="369" customFormat="1" ht="32.25" customHeight="1" x14ac:dyDescent="0.25">
      <c r="A399" s="384" t="s">
        <v>39</v>
      </c>
      <c r="B399" s="378" t="s">
        <v>614</v>
      </c>
      <c r="C399" s="378" t="s">
        <v>617</v>
      </c>
      <c r="D399" s="382">
        <v>19</v>
      </c>
      <c r="E399" s="382">
        <v>5</v>
      </c>
      <c r="F399" s="382">
        <v>166</v>
      </c>
      <c r="G399" s="382">
        <v>155</v>
      </c>
      <c r="H399" s="382">
        <v>68</v>
      </c>
      <c r="I399" s="382">
        <v>91</v>
      </c>
      <c r="J399" s="382">
        <v>273</v>
      </c>
      <c r="K399" s="382">
        <v>254</v>
      </c>
      <c r="L399" s="382">
        <v>16</v>
      </c>
      <c r="M399" s="382">
        <v>12</v>
      </c>
      <c r="N399" s="382">
        <v>2</v>
      </c>
      <c r="O399" s="382">
        <v>9</v>
      </c>
      <c r="P399" s="382">
        <v>12</v>
      </c>
      <c r="Q399" s="382">
        <v>21</v>
      </c>
      <c r="R399" s="382">
        <v>9</v>
      </c>
      <c r="S399" s="382">
        <v>15</v>
      </c>
      <c r="T399" s="382">
        <v>10</v>
      </c>
      <c r="U399" s="382">
        <v>7</v>
      </c>
      <c r="V399" s="382">
        <v>13</v>
      </c>
      <c r="W399" s="382">
        <v>12</v>
      </c>
      <c r="X399" s="382">
        <v>5</v>
      </c>
      <c r="Y399" s="382">
        <v>7</v>
      </c>
      <c r="Z399" s="382">
        <v>4</v>
      </c>
      <c r="AA399" s="382">
        <v>2</v>
      </c>
      <c r="AB399" s="382">
        <v>37</v>
      </c>
      <c r="AC399" s="382">
        <v>12</v>
      </c>
      <c r="AD399" s="382">
        <v>2</v>
      </c>
      <c r="AE399" s="382">
        <v>2</v>
      </c>
      <c r="AF399" s="377"/>
      <c r="AG399" s="437"/>
      <c r="AH399" s="406"/>
    </row>
    <row r="400" spans="1:34" s="369" customFormat="1" ht="32.25" customHeight="1" x14ac:dyDescent="0.25">
      <c r="A400" s="384" t="s">
        <v>39</v>
      </c>
      <c r="B400" s="378" t="s">
        <v>614</v>
      </c>
      <c r="C400" s="378" t="s">
        <v>618</v>
      </c>
      <c r="D400" s="382">
        <v>167</v>
      </c>
      <c r="E400" s="382">
        <v>39</v>
      </c>
      <c r="F400" s="382">
        <v>595</v>
      </c>
      <c r="G400" s="382">
        <v>141</v>
      </c>
      <c r="H400" s="382">
        <v>183</v>
      </c>
      <c r="I400" s="382">
        <v>32</v>
      </c>
      <c r="J400" s="382">
        <v>608</v>
      </c>
      <c r="K400" s="382">
        <v>94</v>
      </c>
      <c r="L400" s="382">
        <v>45</v>
      </c>
      <c r="M400" s="382">
        <v>13</v>
      </c>
      <c r="N400" s="382">
        <v>13</v>
      </c>
      <c r="O400" s="382">
        <v>7</v>
      </c>
      <c r="P400" s="382">
        <v>39</v>
      </c>
      <c r="Q400" s="382">
        <v>6</v>
      </c>
      <c r="R400" s="382">
        <v>23</v>
      </c>
      <c r="S400" s="382">
        <v>9</v>
      </c>
      <c r="T400" s="382">
        <v>35</v>
      </c>
      <c r="U400" s="382">
        <v>13</v>
      </c>
      <c r="V400" s="382">
        <v>68</v>
      </c>
      <c r="W400" s="382">
        <v>20</v>
      </c>
      <c r="X400" s="382">
        <v>20</v>
      </c>
      <c r="Y400" s="382">
        <v>3</v>
      </c>
      <c r="Z400" s="382">
        <v>7</v>
      </c>
      <c r="AA400" s="382">
        <v>3</v>
      </c>
      <c r="AB400" s="382">
        <v>47</v>
      </c>
      <c r="AC400" s="382">
        <v>13</v>
      </c>
      <c r="AD400" s="382">
        <v>4</v>
      </c>
      <c r="AE400" s="382">
        <v>1</v>
      </c>
      <c r="AF400" s="377"/>
      <c r="AG400" s="437"/>
      <c r="AH400" s="407"/>
    </row>
    <row r="401" spans="1:34" s="369" customFormat="1" ht="32.25" customHeight="1" x14ac:dyDescent="0.25">
      <c r="A401" s="384" t="s">
        <v>39</v>
      </c>
      <c r="B401" s="378" t="s">
        <v>68</v>
      </c>
      <c r="C401" s="378" t="s">
        <v>69</v>
      </c>
      <c r="D401" s="382">
        <v>22</v>
      </c>
      <c r="E401" s="382">
        <v>130</v>
      </c>
      <c r="F401" s="382">
        <v>108</v>
      </c>
      <c r="G401" s="382">
        <v>470</v>
      </c>
      <c r="H401" s="382">
        <v>21</v>
      </c>
      <c r="I401" s="382">
        <v>126</v>
      </c>
      <c r="J401" s="382">
        <v>130</v>
      </c>
      <c r="K401" s="382">
        <v>411</v>
      </c>
      <c r="L401" s="382">
        <v>10</v>
      </c>
      <c r="M401" s="382">
        <v>50</v>
      </c>
      <c r="N401" s="382">
        <v>2</v>
      </c>
      <c r="O401" s="382">
        <v>20</v>
      </c>
      <c r="P401" s="382">
        <v>13</v>
      </c>
      <c r="Q401" s="382">
        <v>56</v>
      </c>
      <c r="R401" s="382">
        <v>1</v>
      </c>
      <c r="S401" s="382">
        <v>24</v>
      </c>
      <c r="T401" s="382">
        <v>3</v>
      </c>
      <c r="U401" s="382">
        <v>16</v>
      </c>
      <c r="V401" s="382">
        <v>12</v>
      </c>
      <c r="W401" s="382">
        <v>59</v>
      </c>
      <c r="X401" s="382">
        <v>2</v>
      </c>
      <c r="Y401" s="382">
        <v>15</v>
      </c>
      <c r="Z401" s="382">
        <v>4</v>
      </c>
      <c r="AA401" s="382">
        <v>3</v>
      </c>
      <c r="AB401" s="382">
        <v>25</v>
      </c>
      <c r="AC401" s="382">
        <v>43</v>
      </c>
      <c r="AD401" s="382"/>
      <c r="AE401" s="382">
        <v>1</v>
      </c>
      <c r="AF401" s="377"/>
      <c r="AG401" s="437"/>
      <c r="AH401" s="407"/>
    </row>
    <row r="402" spans="1:34" s="369" customFormat="1" ht="32.25" customHeight="1" x14ac:dyDescent="0.25">
      <c r="A402" s="384" t="s">
        <v>39</v>
      </c>
      <c r="B402" s="378" t="s">
        <v>68</v>
      </c>
      <c r="C402" s="378" t="s">
        <v>619</v>
      </c>
      <c r="D402" s="382">
        <v>29</v>
      </c>
      <c r="E402" s="382">
        <v>96</v>
      </c>
      <c r="F402" s="382">
        <v>99</v>
      </c>
      <c r="G402" s="382">
        <v>511</v>
      </c>
      <c r="H402" s="382">
        <v>36</v>
      </c>
      <c r="I402" s="382">
        <v>154</v>
      </c>
      <c r="J402" s="382">
        <v>228</v>
      </c>
      <c r="K402" s="382">
        <v>538</v>
      </c>
      <c r="L402" s="382">
        <v>3</v>
      </c>
      <c r="M402" s="382">
        <v>24</v>
      </c>
      <c r="N402" s="382">
        <v>3</v>
      </c>
      <c r="O402" s="382">
        <v>15</v>
      </c>
      <c r="P402" s="382">
        <v>12</v>
      </c>
      <c r="Q402" s="382">
        <v>53</v>
      </c>
      <c r="R402" s="382">
        <v>3</v>
      </c>
      <c r="S402" s="382">
        <v>8</v>
      </c>
      <c r="T402" s="382">
        <v>11</v>
      </c>
      <c r="U402" s="382">
        <v>26</v>
      </c>
      <c r="V402" s="382">
        <v>28</v>
      </c>
      <c r="W402" s="382">
        <v>73</v>
      </c>
      <c r="X402" s="382">
        <v>2</v>
      </c>
      <c r="Y402" s="382">
        <v>2</v>
      </c>
      <c r="Z402" s="382">
        <v>1</v>
      </c>
      <c r="AA402" s="382">
        <v>1</v>
      </c>
      <c r="AB402" s="382">
        <v>22</v>
      </c>
      <c r="AC402" s="382">
        <v>38</v>
      </c>
      <c r="AD402" s="382"/>
      <c r="AE402" s="382">
        <v>1</v>
      </c>
      <c r="AF402" s="377"/>
      <c r="AG402" s="437"/>
      <c r="AH402" s="407"/>
    </row>
    <row r="403" spans="1:34" s="369" customFormat="1" ht="32.25" customHeight="1" x14ac:dyDescent="0.25">
      <c r="A403" s="384" t="s">
        <v>39</v>
      </c>
      <c r="B403" s="378" t="s">
        <v>614</v>
      </c>
      <c r="C403" s="378" t="s">
        <v>78</v>
      </c>
      <c r="D403" s="382">
        <v>28</v>
      </c>
      <c r="E403" s="382">
        <v>20</v>
      </c>
      <c r="F403" s="382">
        <v>292</v>
      </c>
      <c r="G403" s="382">
        <v>183</v>
      </c>
      <c r="H403" s="382">
        <v>148</v>
      </c>
      <c r="I403" s="382">
        <v>83</v>
      </c>
      <c r="J403" s="382">
        <v>496</v>
      </c>
      <c r="K403" s="382">
        <v>244</v>
      </c>
      <c r="L403" s="382">
        <v>33</v>
      </c>
      <c r="M403" s="382">
        <v>15</v>
      </c>
      <c r="N403" s="382">
        <v>12</v>
      </c>
      <c r="O403" s="382">
        <v>3</v>
      </c>
      <c r="P403" s="382">
        <v>15</v>
      </c>
      <c r="Q403" s="382">
        <v>12</v>
      </c>
      <c r="R403" s="382">
        <v>23</v>
      </c>
      <c r="S403" s="382">
        <v>15</v>
      </c>
      <c r="T403" s="382">
        <v>9</v>
      </c>
      <c r="U403" s="382">
        <v>4</v>
      </c>
      <c r="V403" s="382">
        <v>9</v>
      </c>
      <c r="W403" s="382">
        <v>4</v>
      </c>
      <c r="X403" s="382">
        <v>15</v>
      </c>
      <c r="Y403" s="382">
        <v>4</v>
      </c>
      <c r="Z403" s="382">
        <v>2</v>
      </c>
      <c r="AA403" s="382">
        <v>1</v>
      </c>
      <c r="AB403" s="382">
        <v>25</v>
      </c>
      <c r="AC403" s="382">
        <v>9</v>
      </c>
      <c r="AD403" s="382">
        <v>2</v>
      </c>
      <c r="AE403" s="382">
        <v>1</v>
      </c>
      <c r="AF403" s="377"/>
      <c r="AG403" s="437"/>
      <c r="AH403" s="406"/>
    </row>
    <row r="404" spans="1:34" s="369" customFormat="1" ht="32.25" customHeight="1" x14ac:dyDescent="0.25">
      <c r="A404" s="384" t="s">
        <v>39</v>
      </c>
      <c r="B404" s="378" t="s">
        <v>614</v>
      </c>
      <c r="C404" s="378" t="s">
        <v>80</v>
      </c>
      <c r="D404" s="382">
        <v>47</v>
      </c>
      <c r="E404" s="382">
        <v>83</v>
      </c>
      <c r="F404" s="382">
        <v>139</v>
      </c>
      <c r="G404" s="382">
        <v>265</v>
      </c>
      <c r="H404" s="382">
        <v>37</v>
      </c>
      <c r="I404" s="382">
        <v>40</v>
      </c>
      <c r="J404" s="382">
        <v>112</v>
      </c>
      <c r="K404" s="382">
        <v>133</v>
      </c>
      <c r="L404" s="382">
        <v>20</v>
      </c>
      <c r="M404" s="382">
        <v>25</v>
      </c>
      <c r="N404" s="382">
        <v>5</v>
      </c>
      <c r="O404" s="382">
        <v>28</v>
      </c>
      <c r="P404" s="382">
        <v>12</v>
      </c>
      <c r="Q404" s="382">
        <v>23</v>
      </c>
      <c r="R404" s="382">
        <v>4</v>
      </c>
      <c r="S404" s="382">
        <v>3</v>
      </c>
      <c r="T404" s="382">
        <v>15</v>
      </c>
      <c r="U404" s="382">
        <v>14</v>
      </c>
      <c r="V404" s="382">
        <v>26</v>
      </c>
      <c r="W404" s="382">
        <v>37</v>
      </c>
      <c r="X404" s="382">
        <v>11</v>
      </c>
      <c r="Y404" s="382">
        <v>15</v>
      </c>
      <c r="Z404" s="382">
        <v>7</v>
      </c>
      <c r="AA404" s="382">
        <v>10</v>
      </c>
      <c r="AB404" s="382">
        <v>36</v>
      </c>
      <c r="AC404" s="382">
        <v>42</v>
      </c>
      <c r="AD404" s="382">
        <v>4</v>
      </c>
      <c r="AE404" s="382">
        <v>5</v>
      </c>
      <c r="AF404" s="377"/>
      <c r="AG404" s="437"/>
      <c r="AH404" s="406"/>
    </row>
    <row r="405" spans="1:34" s="369" customFormat="1" ht="32.25" customHeight="1" x14ac:dyDescent="0.25">
      <c r="A405" s="384" t="s">
        <v>39</v>
      </c>
      <c r="B405" s="378" t="s">
        <v>247</v>
      </c>
      <c r="C405" s="378" t="s">
        <v>72</v>
      </c>
      <c r="D405" s="382">
        <v>16</v>
      </c>
      <c r="E405" s="382">
        <v>128</v>
      </c>
      <c r="F405" s="382">
        <v>74</v>
      </c>
      <c r="G405" s="382">
        <v>468</v>
      </c>
      <c r="H405" s="382">
        <v>25</v>
      </c>
      <c r="I405" s="382">
        <v>114</v>
      </c>
      <c r="J405" s="382">
        <v>96</v>
      </c>
      <c r="K405" s="382">
        <v>387</v>
      </c>
      <c r="L405" s="382">
        <v>15</v>
      </c>
      <c r="M405" s="382">
        <v>75</v>
      </c>
      <c r="N405" s="382">
        <v>2</v>
      </c>
      <c r="O405" s="382">
        <v>17</v>
      </c>
      <c r="P405" s="382">
        <v>13</v>
      </c>
      <c r="Q405" s="382">
        <v>70</v>
      </c>
      <c r="R405" s="382">
        <v>6</v>
      </c>
      <c r="S405" s="382">
        <v>10</v>
      </c>
      <c r="T405" s="382"/>
      <c r="U405" s="382"/>
      <c r="V405" s="382">
        <v>1</v>
      </c>
      <c r="W405" s="382">
        <v>7</v>
      </c>
      <c r="X405" s="382">
        <v>2</v>
      </c>
      <c r="Y405" s="382">
        <v>4</v>
      </c>
      <c r="Z405" s="382"/>
      <c r="AA405" s="382">
        <v>2</v>
      </c>
      <c r="AB405" s="382">
        <v>5</v>
      </c>
      <c r="AC405" s="382">
        <v>14</v>
      </c>
      <c r="AD405" s="382"/>
      <c r="AE405" s="382">
        <v>1</v>
      </c>
      <c r="AF405" s="377"/>
      <c r="AG405" s="437"/>
      <c r="AH405" s="406"/>
    </row>
    <row r="406" spans="1:34" s="369" customFormat="1" ht="32.25" customHeight="1" x14ac:dyDescent="0.25">
      <c r="A406" s="408" t="s">
        <v>40</v>
      </c>
      <c r="B406" s="378" t="s">
        <v>623</v>
      </c>
      <c r="C406" s="378" t="s">
        <v>624</v>
      </c>
      <c r="D406" s="400">
        <v>188</v>
      </c>
      <c r="E406" s="400">
        <v>180</v>
      </c>
      <c r="F406" s="400">
        <v>798</v>
      </c>
      <c r="G406" s="400">
        <v>650</v>
      </c>
      <c r="H406" s="400">
        <v>192</v>
      </c>
      <c r="I406" s="400">
        <v>94</v>
      </c>
      <c r="J406" s="400">
        <v>808</v>
      </c>
      <c r="K406" s="400">
        <v>561</v>
      </c>
      <c r="L406" s="400">
        <v>20</v>
      </c>
      <c r="M406" s="400">
        <v>9</v>
      </c>
      <c r="N406" s="400">
        <v>11</v>
      </c>
      <c r="O406" s="400">
        <v>12</v>
      </c>
      <c r="P406" s="400">
        <v>98</v>
      </c>
      <c r="Q406" s="400">
        <v>81</v>
      </c>
      <c r="R406" s="400">
        <v>66</v>
      </c>
      <c r="S406" s="400">
        <v>41</v>
      </c>
      <c r="T406" s="400">
        <v>36</v>
      </c>
      <c r="U406" s="400">
        <v>52</v>
      </c>
      <c r="V406" s="400">
        <v>43</v>
      </c>
      <c r="W406" s="400">
        <v>77</v>
      </c>
      <c r="X406" s="400">
        <v>21</v>
      </c>
      <c r="Y406" s="400">
        <v>30</v>
      </c>
      <c r="Z406" s="400">
        <v>0</v>
      </c>
      <c r="AA406" s="400">
        <v>0</v>
      </c>
      <c r="AB406" s="400">
        <v>9</v>
      </c>
      <c r="AC406" s="400">
        <v>3</v>
      </c>
      <c r="AD406" s="400">
        <v>0</v>
      </c>
      <c r="AE406" s="400">
        <v>2</v>
      </c>
      <c r="AF406" s="377"/>
      <c r="AG406" s="437"/>
      <c r="AH406" s="438"/>
    </row>
    <row r="407" spans="1:34" s="369" customFormat="1" ht="32.25" customHeight="1" x14ac:dyDescent="0.25">
      <c r="A407" s="408" t="s">
        <v>40</v>
      </c>
      <c r="B407" s="378" t="s">
        <v>623</v>
      </c>
      <c r="C407" s="378" t="s">
        <v>625</v>
      </c>
      <c r="D407" s="400">
        <v>56</v>
      </c>
      <c r="E407" s="400">
        <v>145</v>
      </c>
      <c r="F407" s="400">
        <v>211</v>
      </c>
      <c r="G407" s="400">
        <v>546</v>
      </c>
      <c r="H407" s="400">
        <v>47</v>
      </c>
      <c r="I407" s="400">
        <v>116</v>
      </c>
      <c r="J407" s="400">
        <v>126</v>
      </c>
      <c r="K407" s="400">
        <v>271</v>
      </c>
      <c r="L407" s="400">
        <v>4</v>
      </c>
      <c r="M407" s="400">
        <v>25</v>
      </c>
      <c r="N407" s="400">
        <v>14</v>
      </c>
      <c r="O407" s="400">
        <v>3</v>
      </c>
      <c r="P407" s="400">
        <v>18</v>
      </c>
      <c r="Q407" s="400">
        <v>94</v>
      </c>
      <c r="R407" s="400">
        <v>12</v>
      </c>
      <c r="S407" s="400">
        <v>37</v>
      </c>
      <c r="T407" s="400">
        <v>9</v>
      </c>
      <c r="U407" s="400">
        <v>42</v>
      </c>
      <c r="V407" s="400">
        <v>56</v>
      </c>
      <c r="W407" s="400">
        <v>157</v>
      </c>
      <c r="X407" s="400">
        <v>11</v>
      </c>
      <c r="Y407" s="400">
        <v>18</v>
      </c>
      <c r="Z407" s="400">
        <v>3</v>
      </c>
      <c r="AA407" s="400">
        <v>5</v>
      </c>
      <c r="AB407" s="400">
        <v>32</v>
      </c>
      <c r="AC407" s="400">
        <v>46</v>
      </c>
      <c r="AD407" s="400">
        <v>1</v>
      </c>
      <c r="AE407" s="400">
        <v>1</v>
      </c>
      <c r="AF407" s="377"/>
      <c r="AG407" s="437"/>
      <c r="AH407" s="406"/>
    </row>
    <row r="408" spans="1:34" s="369" customFormat="1" ht="32.25" customHeight="1" x14ac:dyDescent="0.25">
      <c r="A408" s="408" t="s">
        <v>40</v>
      </c>
      <c r="B408" s="378" t="s">
        <v>626</v>
      </c>
      <c r="C408" s="378" t="s">
        <v>627</v>
      </c>
      <c r="D408" s="400">
        <v>148</v>
      </c>
      <c r="E408" s="400">
        <v>160</v>
      </c>
      <c r="F408" s="400">
        <v>705</v>
      </c>
      <c r="G408" s="400">
        <v>713</v>
      </c>
      <c r="H408" s="400">
        <v>165</v>
      </c>
      <c r="I408" s="400">
        <v>81</v>
      </c>
      <c r="J408" s="400">
        <v>401</v>
      </c>
      <c r="K408" s="400">
        <v>207</v>
      </c>
      <c r="L408" s="400">
        <v>11</v>
      </c>
      <c r="M408" s="400">
        <v>15</v>
      </c>
      <c r="N408" s="400">
        <v>19</v>
      </c>
      <c r="O408" s="400">
        <v>11</v>
      </c>
      <c r="P408" s="400">
        <v>99</v>
      </c>
      <c r="Q408" s="400">
        <v>106</v>
      </c>
      <c r="R408" s="400">
        <v>53</v>
      </c>
      <c r="S408" s="400">
        <v>39</v>
      </c>
      <c r="T408" s="400">
        <v>160</v>
      </c>
      <c r="U408" s="400">
        <v>187</v>
      </c>
      <c r="V408" s="400">
        <v>419</v>
      </c>
      <c r="W408" s="400">
        <v>463</v>
      </c>
      <c r="X408" s="400">
        <v>119</v>
      </c>
      <c r="Y408" s="400">
        <v>188</v>
      </c>
      <c r="Z408" s="400">
        <v>4</v>
      </c>
      <c r="AA408" s="400">
        <v>4</v>
      </c>
      <c r="AB408" s="400">
        <v>40</v>
      </c>
      <c r="AC408" s="400">
        <v>31</v>
      </c>
      <c r="AD408" s="400">
        <v>1</v>
      </c>
      <c r="AE408" s="400">
        <v>0</v>
      </c>
      <c r="AF408" s="377"/>
      <c r="AG408" s="437"/>
      <c r="AH408" s="406"/>
    </row>
    <row r="409" spans="1:34" s="369" customFormat="1" ht="32.25" customHeight="1" x14ac:dyDescent="0.25">
      <c r="A409" s="408" t="s">
        <v>40</v>
      </c>
      <c r="B409" s="378" t="s">
        <v>626</v>
      </c>
      <c r="C409" s="378" t="s">
        <v>628</v>
      </c>
      <c r="D409" s="400">
        <v>185</v>
      </c>
      <c r="E409" s="400">
        <v>144</v>
      </c>
      <c r="F409" s="400">
        <v>752</v>
      </c>
      <c r="G409" s="400">
        <v>580</v>
      </c>
      <c r="H409" s="400">
        <v>75</v>
      </c>
      <c r="I409" s="400">
        <v>39</v>
      </c>
      <c r="J409" s="400">
        <v>89</v>
      </c>
      <c r="K409" s="400">
        <v>48</v>
      </c>
      <c r="L409" s="400">
        <v>14</v>
      </c>
      <c r="M409" s="400">
        <v>14</v>
      </c>
      <c r="N409" s="400">
        <v>9</v>
      </c>
      <c r="O409" s="400">
        <v>8</v>
      </c>
      <c r="P409" s="400">
        <v>116</v>
      </c>
      <c r="Q409" s="400">
        <v>74</v>
      </c>
      <c r="R409" s="400">
        <v>22</v>
      </c>
      <c r="S409" s="400">
        <v>8</v>
      </c>
      <c r="T409" s="400">
        <v>94</v>
      </c>
      <c r="U409" s="400">
        <v>79</v>
      </c>
      <c r="V409" s="400">
        <v>272</v>
      </c>
      <c r="W409" s="400">
        <v>211</v>
      </c>
      <c r="X409" s="400">
        <v>75</v>
      </c>
      <c r="Y409" s="400">
        <v>62</v>
      </c>
      <c r="Z409" s="400">
        <v>0</v>
      </c>
      <c r="AA409" s="400">
        <v>0</v>
      </c>
      <c r="AB409" s="400">
        <v>21</v>
      </c>
      <c r="AC409" s="400">
        <v>12</v>
      </c>
      <c r="AD409" s="400">
        <v>1</v>
      </c>
      <c r="AE409" s="400">
        <v>1</v>
      </c>
      <c r="AF409" s="377"/>
      <c r="AG409" s="437"/>
      <c r="AH409" s="406"/>
    </row>
    <row r="410" spans="1:34" s="369" customFormat="1" ht="32.25" customHeight="1" x14ac:dyDescent="0.25">
      <c r="A410" s="408" t="s">
        <v>40</v>
      </c>
      <c r="B410" s="378" t="s">
        <v>629</v>
      </c>
      <c r="C410" s="378" t="s">
        <v>630</v>
      </c>
      <c r="D410" s="400">
        <v>54</v>
      </c>
      <c r="E410" s="400">
        <v>127</v>
      </c>
      <c r="F410" s="400">
        <v>273</v>
      </c>
      <c r="G410" s="400">
        <v>449</v>
      </c>
      <c r="H410" s="400">
        <v>84</v>
      </c>
      <c r="I410" s="400">
        <v>87</v>
      </c>
      <c r="J410" s="400">
        <v>159</v>
      </c>
      <c r="K410" s="400">
        <v>155</v>
      </c>
      <c r="L410" s="400">
        <v>5</v>
      </c>
      <c r="M410" s="400">
        <v>13</v>
      </c>
      <c r="N410" s="400">
        <v>3</v>
      </c>
      <c r="O410" s="400">
        <v>5</v>
      </c>
      <c r="P410" s="400">
        <v>60</v>
      </c>
      <c r="Q410" s="400">
        <v>58</v>
      </c>
      <c r="R410" s="400">
        <v>38</v>
      </c>
      <c r="S410" s="400">
        <v>39</v>
      </c>
      <c r="T410" s="400">
        <v>91</v>
      </c>
      <c r="U410" s="400">
        <v>35</v>
      </c>
      <c r="V410" s="400">
        <v>171</v>
      </c>
      <c r="W410" s="400">
        <v>130</v>
      </c>
      <c r="X410" s="400">
        <v>93</v>
      </c>
      <c r="Y410" s="400">
        <v>33</v>
      </c>
      <c r="Z410" s="400">
        <v>4</v>
      </c>
      <c r="AA410" s="400">
        <v>3</v>
      </c>
      <c r="AB410" s="400">
        <v>31</v>
      </c>
      <c r="AC410" s="400">
        <v>23</v>
      </c>
      <c r="AD410" s="400">
        <v>0</v>
      </c>
      <c r="AE410" s="400">
        <v>1</v>
      </c>
      <c r="AF410" s="377"/>
      <c r="AG410" s="437"/>
      <c r="AH410" s="406"/>
    </row>
    <row r="411" spans="1:34" s="369" customFormat="1" ht="32.25" customHeight="1" x14ac:dyDescent="0.25">
      <c r="A411" s="408" t="s">
        <v>40</v>
      </c>
      <c r="B411" s="378" t="s">
        <v>629</v>
      </c>
      <c r="C411" s="378" t="s">
        <v>631</v>
      </c>
      <c r="D411" s="400">
        <v>34</v>
      </c>
      <c r="E411" s="400">
        <v>176</v>
      </c>
      <c r="F411" s="400">
        <v>99</v>
      </c>
      <c r="G411" s="400">
        <v>699</v>
      </c>
      <c r="H411" s="400">
        <v>11</v>
      </c>
      <c r="I411" s="400">
        <v>46</v>
      </c>
      <c r="J411" s="400">
        <v>20</v>
      </c>
      <c r="K411" s="400">
        <v>50</v>
      </c>
      <c r="L411" s="400">
        <v>4</v>
      </c>
      <c r="M411" s="400">
        <v>4</v>
      </c>
      <c r="N411" s="400">
        <v>145</v>
      </c>
      <c r="O411" s="400">
        <v>12</v>
      </c>
      <c r="P411" s="400">
        <v>13</v>
      </c>
      <c r="Q411" s="400">
        <v>63</v>
      </c>
      <c r="R411" s="400">
        <v>3</v>
      </c>
      <c r="S411" s="400">
        <v>3</v>
      </c>
      <c r="T411" s="400">
        <v>47</v>
      </c>
      <c r="U411" s="400">
        <v>191</v>
      </c>
      <c r="V411" s="400">
        <v>98</v>
      </c>
      <c r="W411" s="400">
        <v>448</v>
      </c>
      <c r="X411" s="400">
        <v>16</v>
      </c>
      <c r="Y411" s="400">
        <v>96</v>
      </c>
      <c r="Z411" s="400">
        <v>2</v>
      </c>
      <c r="AA411" s="400">
        <v>7</v>
      </c>
      <c r="AB411" s="400">
        <v>24</v>
      </c>
      <c r="AC411" s="400">
        <v>70</v>
      </c>
      <c r="AD411" s="400">
        <v>2</v>
      </c>
      <c r="AE411" s="400">
        <v>3</v>
      </c>
      <c r="AF411" s="377"/>
      <c r="AG411" s="437"/>
      <c r="AH411" s="406"/>
    </row>
    <row r="412" spans="1:34" s="369" customFormat="1" ht="32.25" customHeight="1" x14ac:dyDescent="0.25">
      <c r="A412" s="408" t="s">
        <v>40</v>
      </c>
      <c r="B412" s="378" t="s">
        <v>629</v>
      </c>
      <c r="C412" s="378" t="s">
        <v>632</v>
      </c>
      <c r="D412" s="400">
        <v>69</v>
      </c>
      <c r="E412" s="400">
        <v>42</v>
      </c>
      <c r="F412" s="400">
        <v>234</v>
      </c>
      <c r="G412" s="400">
        <v>194</v>
      </c>
      <c r="H412" s="400">
        <v>67</v>
      </c>
      <c r="I412" s="400">
        <v>39</v>
      </c>
      <c r="J412" s="400">
        <v>72</v>
      </c>
      <c r="K412" s="400">
        <v>56</v>
      </c>
      <c r="L412" s="400">
        <v>1</v>
      </c>
      <c r="M412" s="400">
        <v>3</v>
      </c>
      <c r="N412" s="400">
        <v>4</v>
      </c>
      <c r="O412" s="400">
        <v>4</v>
      </c>
      <c r="P412" s="400">
        <v>26</v>
      </c>
      <c r="Q412" s="400">
        <v>34</v>
      </c>
      <c r="R412" s="400">
        <v>15</v>
      </c>
      <c r="S412" s="400">
        <v>18</v>
      </c>
      <c r="T412" s="400">
        <v>35</v>
      </c>
      <c r="U412" s="400">
        <v>43</v>
      </c>
      <c r="V412" s="400">
        <v>51</v>
      </c>
      <c r="W412" s="400">
        <v>82</v>
      </c>
      <c r="X412" s="400">
        <v>20</v>
      </c>
      <c r="Y412" s="400">
        <v>11</v>
      </c>
      <c r="Z412" s="400">
        <v>11</v>
      </c>
      <c r="AA412" s="400">
        <v>1</v>
      </c>
      <c r="AB412" s="400">
        <v>39</v>
      </c>
      <c r="AC412" s="400">
        <v>11</v>
      </c>
      <c r="AD412" s="400">
        <v>2</v>
      </c>
      <c r="AE412" s="400">
        <v>1</v>
      </c>
      <c r="AF412" s="377"/>
      <c r="AG412" s="437"/>
      <c r="AH412" s="406"/>
    </row>
    <row r="413" spans="1:34" s="369" customFormat="1" ht="32.25" customHeight="1" x14ac:dyDescent="0.25">
      <c r="A413" s="408" t="s">
        <v>40</v>
      </c>
      <c r="B413" s="378" t="s">
        <v>633</v>
      </c>
      <c r="C413" s="378" t="s">
        <v>634</v>
      </c>
      <c r="D413" s="400">
        <v>0</v>
      </c>
      <c r="E413" s="400">
        <v>0</v>
      </c>
      <c r="F413" s="400">
        <v>215</v>
      </c>
      <c r="G413" s="400">
        <v>69</v>
      </c>
      <c r="H413" s="400">
        <v>238</v>
      </c>
      <c r="I413" s="400">
        <v>73</v>
      </c>
      <c r="J413" s="400">
        <v>432</v>
      </c>
      <c r="K413" s="400">
        <v>110</v>
      </c>
      <c r="L413" s="400">
        <v>8</v>
      </c>
      <c r="M413" s="400">
        <v>0</v>
      </c>
      <c r="N413" s="400">
        <v>1</v>
      </c>
      <c r="O413" s="400">
        <v>12</v>
      </c>
      <c r="P413" s="400">
        <v>78</v>
      </c>
      <c r="Q413" s="400">
        <v>30</v>
      </c>
      <c r="R413" s="400">
        <v>64</v>
      </c>
      <c r="S413" s="400">
        <v>16</v>
      </c>
      <c r="T413" s="400">
        <v>69</v>
      </c>
      <c r="U413" s="400">
        <v>57</v>
      </c>
      <c r="V413" s="400">
        <v>185</v>
      </c>
      <c r="W413" s="400">
        <v>173</v>
      </c>
      <c r="X413" s="400">
        <v>55</v>
      </c>
      <c r="Y413" s="400">
        <v>63</v>
      </c>
      <c r="Z413" s="400">
        <v>9</v>
      </c>
      <c r="AA413" s="400">
        <v>3</v>
      </c>
      <c r="AB413" s="400">
        <v>81</v>
      </c>
      <c r="AC413" s="400">
        <v>36</v>
      </c>
      <c r="AD413" s="400">
        <v>11</v>
      </c>
      <c r="AE413" s="400">
        <v>3</v>
      </c>
      <c r="AF413" s="377"/>
      <c r="AG413" s="437"/>
      <c r="AH413" s="439"/>
    </row>
    <row r="414" spans="1:34" s="369" customFormat="1" ht="32.25" customHeight="1" x14ac:dyDescent="0.25">
      <c r="A414" s="408" t="s">
        <v>40</v>
      </c>
      <c r="B414" s="378" t="s">
        <v>633</v>
      </c>
      <c r="C414" s="378" t="s">
        <v>635</v>
      </c>
      <c r="D414" s="400">
        <v>140</v>
      </c>
      <c r="E414" s="400">
        <v>49</v>
      </c>
      <c r="F414" s="400">
        <v>416</v>
      </c>
      <c r="G414" s="400">
        <v>138</v>
      </c>
      <c r="H414" s="400">
        <v>0</v>
      </c>
      <c r="I414" s="400">
        <v>0</v>
      </c>
      <c r="J414" s="400">
        <v>0</v>
      </c>
      <c r="K414" s="400">
        <v>0</v>
      </c>
      <c r="L414" s="400">
        <v>15</v>
      </c>
      <c r="M414" s="400">
        <v>3</v>
      </c>
      <c r="N414" s="400" t="s">
        <v>419</v>
      </c>
      <c r="O414" s="400" t="s">
        <v>419</v>
      </c>
      <c r="P414" s="400" t="s">
        <v>419</v>
      </c>
      <c r="Q414" s="400" t="s">
        <v>419</v>
      </c>
      <c r="R414" s="400" t="s">
        <v>419</v>
      </c>
      <c r="S414" s="400" t="s">
        <v>419</v>
      </c>
      <c r="T414" s="400">
        <v>0</v>
      </c>
      <c r="U414" s="400">
        <v>0</v>
      </c>
      <c r="V414" s="400" t="s">
        <v>419</v>
      </c>
      <c r="W414" s="400" t="s">
        <v>419</v>
      </c>
      <c r="X414" s="400" t="s">
        <v>419</v>
      </c>
      <c r="Y414" s="400" t="s">
        <v>419</v>
      </c>
      <c r="Z414" s="400">
        <v>0</v>
      </c>
      <c r="AA414" s="400">
        <v>0</v>
      </c>
      <c r="AB414" s="400" t="s">
        <v>419</v>
      </c>
      <c r="AC414" s="400" t="s">
        <v>419</v>
      </c>
      <c r="AD414" s="400" t="s">
        <v>419</v>
      </c>
      <c r="AE414" s="400" t="s">
        <v>419</v>
      </c>
      <c r="AF414" s="377"/>
      <c r="AG414" s="437"/>
      <c r="AH414" s="439"/>
    </row>
    <row r="415" spans="1:34" s="369" customFormat="1" ht="32.25" customHeight="1" x14ac:dyDescent="0.25">
      <c r="A415" s="408" t="s">
        <v>40</v>
      </c>
      <c r="B415" s="378" t="s">
        <v>633</v>
      </c>
      <c r="C415" s="378" t="s">
        <v>636</v>
      </c>
      <c r="D415" s="400">
        <v>124</v>
      </c>
      <c r="E415" s="400">
        <v>60</v>
      </c>
      <c r="F415" s="400">
        <v>370</v>
      </c>
      <c r="G415" s="400">
        <v>169</v>
      </c>
      <c r="H415" s="400">
        <v>0</v>
      </c>
      <c r="I415" s="400">
        <v>0</v>
      </c>
      <c r="J415" s="400">
        <v>0</v>
      </c>
      <c r="K415" s="400">
        <v>0</v>
      </c>
      <c r="L415" s="400">
        <v>15</v>
      </c>
      <c r="M415" s="400">
        <v>2</v>
      </c>
      <c r="N415" s="400" t="s">
        <v>419</v>
      </c>
      <c r="O415" s="400" t="s">
        <v>419</v>
      </c>
      <c r="P415" s="400" t="s">
        <v>419</v>
      </c>
      <c r="Q415" s="400" t="s">
        <v>419</v>
      </c>
      <c r="R415" s="400" t="s">
        <v>419</v>
      </c>
      <c r="S415" s="400" t="s">
        <v>419</v>
      </c>
      <c r="T415" s="400">
        <v>0</v>
      </c>
      <c r="U415" s="400">
        <v>0</v>
      </c>
      <c r="V415" s="400" t="s">
        <v>419</v>
      </c>
      <c r="W415" s="400" t="s">
        <v>419</v>
      </c>
      <c r="X415" s="400" t="s">
        <v>419</v>
      </c>
      <c r="Y415" s="400" t="s">
        <v>419</v>
      </c>
      <c r="Z415" s="400">
        <v>0</v>
      </c>
      <c r="AA415" s="400">
        <v>0</v>
      </c>
      <c r="AB415" s="400" t="s">
        <v>419</v>
      </c>
      <c r="AC415" s="400" t="s">
        <v>419</v>
      </c>
      <c r="AD415" s="400" t="s">
        <v>419</v>
      </c>
      <c r="AE415" s="400" t="s">
        <v>419</v>
      </c>
      <c r="AF415" s="377"/>
      <c r="AG415" s="437"/>
      <c r="AH415" s="439"/>
    </row>
    <row r="416" spans="1:34" s="369" customFormat="1" ht="32.25" customHeight="1" x14ac:dyDescent="0.25">
      <c r="A416" s="384" t="s">
        <v>41</v>
      </c>
      <c r="B416" s="378" t="s">
        <v>77</v>
      </c>
      <c r="C416" s="378" t="s">
        <v>288</v>
      </c>
      <c r="D416" s="408">
        <v>35</v>
      </c>
      <c r="E416" s="408">
        <v>88</v>
      </c>
      <c r="F416" s="408">
        <v>133</v>
      </c>
      <c r="G416" s="408">
        <v>286</v>
      </c>
      <c r="H416" s="408">
        <f>10+7</f>
        <v>17</v>
      </c>
      <c r="I416" s="408">
        <f>23+18</f>
        <v>41</v>
      </c>
      <c r="J416" s="408">
        <v>309</v>
      </c>
      <c r="K416" s="408">
        <v>287</v>
      </c>
      <c r="L416" s="408">
        <v>26</v>
      </c>
      <c r="M416" s="408">
        <v>58</v>
      </c>
      <c r="N416" s="408">
        <v>2</v>
      </c>
      <c r="O416" s="408">
        <v>7</v>
      </c>
      <c r="P416" s="408">
        <v>27</v>
      </c>
      <c r="Q416" s="408">
        <v>53</v>
      </c>
      <c r="R416" s="408">
        <v>9</v>
      </c>
      <c r="S416" s="408">
        <v>11</v>
      </c>
      <c r="T416" s="408">
        <v>7</v>
      </c>
      <c r="U416" s="408">
        <v>10</v>
      </c>
      <c r="V416" s="403">
        <v>15</v>
      </c>
      <c r="W416" s="403">
        <v>25</v>
      </c>
      <c r="X416" s="384">
        <v>6</v>
      </c>
      <c r="Y416" s="384">
        <v>5</v>
      </c>
      <c r="Z416" s="408">
        <v>2</v>
      </c>
      <c r="AA416" s="408">
        <v>2</v>
      </c>
      <c r="AB416" s="403">
        <v>24</v>
      </c>
      <c r="AC416" s="403">
        <v>42</v>
      </c>
      <c r="AD416" s="408">
        <v>2</v>
      </c>
      <c r="AE416" s="408">
        <v>3</v>
      </c>
    </row>
    <row r="417" spans="1:31" s="369" customFormat="1" ht="32.25" customHeight="1" x14ac:dyDescent="0.25">
      <c r="A417" s="384" t="s">
        <v>41</v>
      </c>
      <c r="B417" s="378" t="s">
        <v>77</v>
      </c>
      <c r="C417" s="378" t="s">
        <v>846</v>
      </c>
      <c r="D417" s="408">
        <v>7</v>
      </c>
      <c r="E417" s="408">
        <v>15</v>
      </c>
      <c r="F417" s="408">
        <v>162</v>
      </c>
      <c r="G417" s="408">
        <v>195</v>
      </c>
      <c r="H417" s="408">
        <f>32+29</f>
        <v>61</v>
      </c>
      <c r="I417" s="408">
        <f>33+26</f>
        <v>59</v>
      </c>
      <c r="J417" s="408">
        <v>267</v>
      </c>
      <c r="K417" s="408">
        <v>197</v>
      </c>
      <c r="L417" s="408">
        <v>14</v>
      </c>
      <c r="M417" s="408">
        <v>8</v>
      </c>
      <c r="N417" s="408">
        <v>0</v>
      </c>
      <c r="O417" s="408">
        <v>0</v>
      </c>
      <c r="P417" s="408">
        <v>18</v>
      </c>
      <c r="Q417" s="408">
        <v>26</v>
      </c>
      <c r="R417" s="408">
        <v>25</v>
      </c>
      <c r="S417" s="408">
        <v>13</v>
      </c>
      <c r="T417" s="408">
        <f>16+6</f>
        <v>22</v>
      </c>
      <c r="U417" s="408">
        <f>13+4</f>
        <v>17</v>
      </c>
      <c r="V417" s="403">
        <v>27</v>
      </c>
      <c r="W417" s="403">
        <v>24</v>
      </c>
      <c r="X417" s="384">
        <v>15</v>
      </c>
      <c r="Y417" s="384">
        <v>15</v>
      </c>
      <c r="Z417" s="408">
        <v>5</v>
      </c>
      <c r="AA417" s="408">
        <v>7</v>
      </c>
      <c r="AB417" s="403">
        <v>19</v>
      </c>
      <c r="AC417" s="403">
        <v>35</v>
      </c>
      <c r="AD417" s="408">
        <v>6</v>
      </c>
      <c r="AE417" s="408">
        <v>6</v>
      </c>
    </row>
    <row r="418" spans="1:31" s="369" customFormat="1" ht="32.25" customHeight="1" x14ac:dyDescent="0.25">
      <c r="A418" s="384" t="s">
        <v>41</v>
      </c>
      <c r="B418" s="378" t="s">
        <v>77</v>
      </c>
      <c r="C418" s="378" t="s">
        <v>847</v>
      </c>
      <c r="D418" s="408">
        <v>30</v>
      </c>
      <c r="E418" s="408">
        <v>14</v>
      </c>
      <c r="F418" s="408">
        <v>235</v>
      </c>
      <c r="G418" s="408">
        <v>194</v>
      </c>
      <c r="H418" s="408">
        <f>40+50</f>
        <v>90</v>
      </c>
      <c r="I418" s="408">
        <f>36+29</f>
        <v>65</v>
      </c>
      <c r="J418" s="408">
        <v>414</v>
      </c>
      <c r="K418" s="408">
        <v>209</v>
      </c>
      <c r="L418" s="408">
        <v>16</v>
      </c>
      <c r="M418" s="408">
        <v>9</v>
      </c>
      <c r="N418" s="408">
        <v>1</v>
      </c>
      <c r="O418" s="408">
        <v>0</v>
      </c>
      <c r="P418" s="408">
        <v>22</v>
      </c>
      <c r="Q418" s="408">
        <v>28</v>
      </c>
      <c r="R418" s="408">
        <v>18</v>
      </c>
      <c r="S418" s="408">
        <v>22</v>
      </c>
      <c r="T418" s="408">
        <f>3+3</f>
        <v>6</v>
      </c>
      <c r="U418" s="408">
        <f>2+2</f>
        <v>4</v>
      </c>
      <c r="V418" s="408">
        <v>23</v>
      </c>
      <c r="W418" s="403">
        <v>15</v>
      </c>
      <c r="X418" s="384">
        <v>2</v>
      </c>
      <c r="Y418" s="384">
        <v>3</v>
      </c>
      <c r="Z418" s="408">
        <v>6</v>
      </c>
      <c r="AA418" s="408">
        <v>0</v>
      </c>
      <c r="AB418" s="403">
        <v>28</v>
      </c>
      <c r="AC418" s="403">
        <v>17</v>
      </c>
      <c r="AD418" s="408">
        <v>3</v>
      </c>
      <c r="AE418" s="408">
        <v>1</v>
      </c>
    </row>
    <row r="419" spans="1:31" s="369" customFormat="1" ht="32.25" customHeight="1" x14ac:dyDescent="0.25">
      <c r="A419" s="384" t="s">
        <v>41</v>
      </c>
      <c r="B419" s="378" t="s">
        <v>77</v>
      </c>
      <c r="C419" s="378" t="s">
        <v>287</v>
      </c>
      <c r="D419" s="408">
        <v>102</v>
      </c>
      <c r="E419" s="408">
        <v>122</v>
      </c>
      <c r="F419" s="408">
        <v>494</v>
      </c>
      <c r="G419" s="408">
        <v>565</v>
      </c>
      <c r="H419" s="408">
        <f>112+100</f>
        <v>212</v>
      </c>
      <c r="I419" s="408">
        <f>107+89</f>
        <v>196</v>
      </c>
      <c r="J419" s="408">
        <v>1548</v>
      </c>
      <c r="K419" s="408">
        <v>625</v>
      </c>
      <c r="L419" s="408">
        <v>50</v>
      </c>
      <c r="M419" s="408">
        <v>45</v>
      </c>
      <c r="N419" s="408">
        <v>5</v>
      </c>
      <c r="O419" s="408">
        <v>1</v>
      </c>
      <c r="P419" s="408">
        <v>30</v>
      </c>
      <c r="Q419" s="408">
        <v>43</v>
      </c>
      <c r="R419" s="408">
        <v>67</v>
      </c>
      <c r="S419" s="408">
        <v>48</v>
      </c>
      <c r="T419" s="408">
        <f>8+11</f>
        <v>19</v>
      </c>
      <c r="U419" s="408">
        <f>7+3</f>
        <v>10</v>
      </c>
      <c r="V419" s="408">
        <v>33</v>
      </c>
      <c r="W419" s="408">
        <v>25</v>
      </c>
      <c r="X419" s="384">
        <v>15</v>
      </c>
      <c r="Y419" s="384">
        <v>15</v>
      </c>
      <c r="Z419" s="408">
        <v>2</v>
      </c>
      <c r="AA419" s="408">
        <v>0</v>
      </c>
      <c r="AB419" s="403">
        <v>11</v>
      </c>
      <c r="AC419" s="403">
        <v>6</v>
      </c>
      <c r="AD419" s="408">
        <v>1</v>
      </c>
      <c r="AE419" s="408">
        <v>1</v>
      </c>
    </row>
    <row r="420" spans="1:31" s="369" customFormat="1" ht="32.25" customHeight="1" x14ac:dyDescent="0.25">
      <c r="A420" s="384" t="s">
        <v>41</v>
      </c>
      <c r="B420" s="378" t="s">
        <v>77</v>
      </c>
      <c r="C420" s="378" t="s">
        <v>285</v>
      </c>
      <c r="D420" s="408">
        <v>104</v>
      </c>
      <c r="E420" s="408">
        <v>68</v>
      </c>
      <c r="F420" s="408">
        <v>361</v>
      </c>
      <c r="G420" s="408">
        <v>258</v>
      </c>
      <c r="H420" s="408">
        <f>64+54</f>
        <v>118</v>
      </c>
      <c r="I420" s="408">
        <f>45+42</f>
        <v>87</v>
      </c>
      <c r="J420" s="408">
        <v>372</v>
      </c>
      <c r="K420" s="408">
        <v>249</v>
      </c>
      <c r="L420" s="408">
        <v>42</v>
      </c>
      <c r="M420" s="408">
        <v>27</v>
      </c>
      <c r="N420" s="408">
        <v>14</v>
      </c>
      <c r="O420" s="408">
        <v>8</v>
      </c>
      <c r="P420" s="408">
        <v>31</v>
      </c>
      <c r="Q420" s="408">
        <v>26</v>
      </c>
      <c r="R420" s="408">
        <v>39</v>
      </c>
      <c r="S420" s="408">
        <v>22</v>
      </c>
      <c r="T420" s="408">
        <f>11+12</f>
        <v>23</v>
      </c>
      <c r="U420" s="408">
        <f>7+6</f>
        <v>13</v>
      </c>
      <c r="V420" s="403">
        <v>66</v>
      </c>
      <c r="W420" s="403">
        <v>31</v>
      </c>
      <c r="X420" s="408">
        <v>12</v>
      </c>
      <c r="Y420" s="408">
        <v>8</v>
      </c>
      <c r="Z420" s="408">
        <v>7</v>
      </c>
      <c r="AA420" s="408">
        <v>1</v>
      </c>
      <c r="AB420" s="403">
        <v>47</v>
      </c>
      <c r="AC420" s="403">
        <v>21</v>
      </c>
      <c r="AD420" s="408">
        <v>5</v>
      </c>
      <c r="AE420" s="408">
        <v>2</v>
      </c>
    </row>
    <row r="421" spans="1:31" s="369" customFormat="1" ht="32.25" customHeight="1" x14ac:dyDescent="0.25">
      <c r="A421" s="384" t="s">
        <v>41</v>
      </c>
      <c r="B421" s="378" t="s">
        <v>77</v>
      </c>
      <c r="C421" s="378" t="s">
        <v>286</v>
      </c>
      <c r="D421" s="408">
        <v>51</v>
      </c>
      <c r="E421" s="408">
        <v>130</v>
      </c>
      <c r="F421" s="408">
        <v>186</v>
      </c>
      <c r="G421" s="408">
        <v>447</v>
      </c>
      <c r="H421" s="408">
        <f>21+23</f>
        <v>44</v>
      </c>
      <c r="I421" s="408">
        <f>41+33</f>
        <v>74</v>
      </c>
      <c r="J421" s="408">
        <v>161</v>
      </c>
      <c r="K421" s="408">
        <v>206</v>
      </c>
      <c r="L421" s="408">
        <v>24</v>
      </c>
      <c r="M421" s="408">
        <v>47</v>
      </c>
      <c r="N421" s="408">
        <v>2</v>
      </c>
      <c r="O421" s="408">
        <v>3</v>
      </c>
      <c r="P421" s="408">
        <v>37</v>
      </c>
      <c r="Q421" s="408">
        <v>75</v>
      </c>
      <c r="R421" s="408">
        <v>25</v>
      </c>
      <c r="S421" s="408">
        <v>35</v>
      </c>
      <c r="T421" s="384">
        <f>5+4+4</f>
        <v>13</v>
      </c>
      <c r="U421" s="384">
        <v>50</v>
      </c>
      <c r="V421" s="403">
        <v>41</v>
      </c>
      <c r="W421" s="403">
        <v>93</v>
      </c>
      <c r="X421" s="384">
        <v>6</v>
      </c>
      <c r="Y421" s="384">
        <v>23</v>
      </c>
      <c r="Z421" s="408">
        <v>3</v>
      </c>
      <c r="AA421" s="408">
        <v>7</v>
      </c>
      <c r="AB421" s="403">
        <v>26</v>
      </c>
      <c r="AC421" s="403">
        <v>34</v>
      </c>
      <c r="AD421" s="408">
        <v>1</v>
      </c>
      <c r="AE421" s="408">
        <v>4</v>
      </c>
    </row>
    <row r="422" spans="1:31" s="369" customFormat="1" ht="32.25" customHeight="1" x14ac:dyDescent="0.25">
      <c r="A422" s="384" t="s">
        <v>41</v>
      </c>
      <c r="B422" s="378" t="s">
        <v>84</v>
      </c>
      <c r="C422" s="378" t="s">
        <v>550</v>
      </c>
      <c r="D422" s="408">
        <v>14</v>
      </c>
      <c r="E422" s="408">
        <v>47</v>
      </c>
      <c r="F422" s="408">
        <v>151</v>
      </c>
      <c r="G422" s="408">
        <v>360</v>
      </c>
      <c r="H422" s="408">
        <f>33+10</f>
        <v>43</v>
      </c>
      <c r="I422" s="408">
        <f>58+42</f>
        <v>100</v>
      </c>
      <c r="J422" s="408">
        <v>68</v>
      </c>
      <c r="K422" s="408">
        <v>111</v>
      </c>
      <c r="L422" s="406">
        <v>8</v>
      </c>
      <c r="M422" s="406">
        <v>19</v>
      </c>
      <c r="N422" s="408">
        <v>1</v>
      </c>
      <c r="O422" s="408">
        <v>0</v>
      </c>
      <c r="P422" s="408">
        <v>5</v>
      </c>
      <c r="Q422" s="408">
        <v>62</v>
      </c>
      <c r="R422" s="408">
        <v>10</v>
      </c>
      <c r="S422" s="408">
        <v>31</v>
      </c>
      <c r="T422" s="408">
        <v>0</v>
      </c>
      <c r="U422" s="408">
        <v>6</v>
      </c>
      <c r="V422" s="408">
        <v>0</v>
      </c>
      <c r="W422" s="408">
        <v>6</v>
      </c>
      <c r="X422" s="384">
        <v>4</v>
      </c>
      <c r="Y422" s="384">
        <v>5</v>
      </c>
      <c r="Z422" s="408">
        <v>1</v>
      </c>
      <c r="AA422" s="408">
        <v>2</v>
      </c>
      <c r="AB422" s="403">
        <v>13</v>
      </c>
      <c r="AC422" s="403">
        <v>11</v>
      </c>
      <c r="AD422" s="408">
        <v>0</v>
      </c>
      <c r="AE422" s="408">
        <v>0</v>
      </c>
    </row>
    <row r="423" spans="1:31" s="369" customFormat="1" ht="32.25" customHeight="1" x14ac:dyDescent="0.25">
      <c r="A423" s="384" t="s">
        <v>41</v>
      </c>
      <c r="B423" s="378" t="s">
        <v>84</v>
      </c>
      <c r="C423" s="378" t="s">
        <v>848</v>
      </c>
      <c r="D423" s="408">
        <v>269</v>
      </c>
      <c r="E423" s="408">
        <v>66</v>
      </c>
      <c r="F423" s="408">
        <v>1173</v>
      </c>
      <c r="G423" s="408">
        <v>277</v>
      </c>
      <c r="H423" s="408">
        <f>162+122</f>
        <v>284</v>
      </c>
      <c r="I423" s="408">
        <f>31+19</f>
        <v>50</v>
      </c>
      <c r="J423" s="408">
        <v>940</v>
      </c>
      <c r="K423" s="408">
        <v>98</v>
      </c>
      <c r="L423" s="406">
        <v>69</v>
      </c>
      <c r="M423" s="406">
        <v>18</v>
      </c>
      <c r="N423" s="408">
        <v>9</v>
      </c>
      <c r="O423" s="408">
        <v>2</v>
      </c>
      <c r="P423" s="408">
        <v>73</v>
      </c>
      <c r="Q423" s="408">
        <v>32</v>
      </c>
      <c r="R423" s="408">
        <v>69</v>
      </c>
      <c r="S423" s="408">
        <v>9</v>
      </c>
      <c r="T423" s="408">
        <v>16</v>
      </c>
      <c r="U423" s="408">
        <f>4+3+2</f>
        <v>9</v>
      </c>
      <c r="V423" s="403">
        <v>36</v>
      </c>
      <c r="W423" s="403">
        <v>32</v>
      </c>
      <c r="X423" s="384">
        <v>7</v>
      </c>
      <c r="Y423" s="384">
        <v>9</v>
      </c>
      <c r="Z423" s="408">
        <v>21</v>
      </c>
      <c r="AA423" s="408">
        <v>1</v>
      </c>
      <c r="AB423" s="403">
        <v>175</v>
      </c>
      <c r="AC423" s="403">
        <v>32</v>
      </c>
      <c r="AD423" s="408">
        <v>9</v>
      </c>
      <c r="AE423" s="408">
        <v>0</v>
      </c>
    </row>
    <row r="424" spans="1:31" s="369" customFormat="1" ht="32.25" customHeight="1" x14ac:dyDescent="0.25">
      <c r="A424" s="384" t="s">
        <v>41</v>
      </c>
      <c r="B424" s="378" t="s">
        <v>84</v>
      </c>
      <c r="C424" s="378" t="s">
        <v>849</v>
      </c>
      <c r="D424" s="408">
        <v>153</v>
      </c>
      <c r="E424" s="408">
        <v>33</v>
      </c>
      <c r="F424" s="408">
        <v>1034</v>
      </c>
      <c r="G424" s="408">
        <v>261</v>
      </c>
      <c r="H424" s="408">
        <f>175+145</f>
        <v>320</v>
      </c>
      <c r="I424" s="408">
        <f>30+19</f>
        <v>49</v>
      </c>
      <c r="J424" s="408">
        <v>749</v>
      </c>
      <c r="K424" s="408">
        <v>145</v>
      </c>
      <c r="L424" s="406">
        <v>21</v>
      </c>
      <c r="M424" s="406">
        <v>8</v>
      </c>
      <c r="N424" s="408">
        <v>6</v>
      </c>
      <c r="O424" s="408">
        <v>1</v>
      </c>
      <c r="P424" s="408">
        <v>61</v>
      </c>
      <c r="Q424" s="408">
        <v>17</v>
      </c>
      <c r="R424" s="408">
        <v>102</v>
      </c>
      <c r="S424" s="408">
        <v>17</v>
      </c>
      <c r="T424" s="408">
        <v>26</v>
      </c>
      <c r="U424" s="408">
        <f>3+0+1</f>
        <v>4</v>
      </c>
      <c r="V424" s="408">
        <v>300</v>
      </c>
      <c r="W424" s="408">
        <v>121</v>
      </c>
      <c r="X424" s="384">
        <v>36</v>
      </c>
      <c r="Y424" s="384">
        <v>15</v>
      </c>
      <c r="Z424" s="408">
        <v>16</v>
      </c>
      <c r="AA424" s="408">
        <v>4</v>
      </c>
      <c r="AB424" s="403">
        <v>119</v>
      </c>
      <c r="AC424" s="403">
        <v>39</v>
      </c>
      <c r="AD424" s="408">
        <v>3</v>
      </c>
      <c r="AE424" s="408">
        <v>1</v>
      </c>
    </row>
    <row r="425" spans="1:31" s="369" customFormat="1" ht="32.25" customHeight="1" x14ac:dyDescent="0.25">
      <c r="A425" s="384" t="s">
        <v>41</v>
      </c>
      <c r="B425" s="378" t="s">
        <v>84</v>
      </c>
      <c r="C425" s="378" t="s">
        <v>850</v>
      </c>
      <c r="D425" s="408">
        <v>174</v>
      </c>
      <c r="E425" s="408">
        <v>28</v>
      </c>
      <c r="F425" s="408">
        <v>752</v>
      </c>
      <c r="G425" s="408">
        <v>159</v>
      </c>
      <c r="H425" s="408">
        <f>93+59</f>
        <v>152</v>
      </c>
      <c r="I425" s="408">
        <f>21+12</f>
        <v>33</v>
      </c>
      <c r="J425" s="408">
        <v>490</v>
      </c>
      <c r="K425" s="408">
        <v>68</v>
      </c>
      <c r="L425" s="406">
        <v>31</v>
      </c>
      <c r="M425" s="406">
        <v>4</v>
      </c>
      <c r="N425" s="408">
        <v>7</v>
      </c>
      <c r="O425" s="408">
        <v>3</v>
      </c>
      <c r="P425" s="408">
        <v>73</v>
      </c>
      <c r="Q425" s="408">
        <v>13</v>
      </c>
      <c r="R425" s="408">
        <v>39</v>
      </c>
      <c r="S425" s="408">
        <v>3</v>
      </c>
      <c r="T425" s="408">
        <v>10</v>
      </c>
      <c r="U425" s="408">
        <v>3</v>
      </c>
      <c r="V425" s="403">
        <v>22</v>
      </c>
      <c r="W425" s="403">
        <v>7</v>
      </c>
      <c r="X425" s="384">
        <v>6</v>
      </c>
      <c r="Y425" s="384">
        <v>1</v>
      </c>
      <c r="Z425" s="408">
        <v>14</v>
      </c>
      <c r="AA425" s="408">
        <v>4</v>
      </c>
      <c r="AB425" s="403">
        <v>142</v>
      </c>
      <c r="AC425" s="403">
        <v>30</v>
      </c>
      <c r="AD425" s="408">
        <v>10</v>
      </c>
      <c r="AE425" s="408">
        <v>2</v>
      </c>
    </row>
    <row r="426" spans="1:31" s="369" customFormat="1" ht="32.25" customHeight="1" x14ac:dyDescent="0.25">
      <c r="A426" s="384" t="s">
        <v>41</v>
      </c>
      <c r="B426" s="378" t="s">
        <v>84</v>
      </c>
      <c r="C426" s="378" t="s">
        <v>585</v>
      </c>
      <c r="D426" s="408">
        <v>104</v>
      </c>
      <c r="E426" s="408">
        <v>70</v>
      </c>
      <c r="F426" s="408">
        <v>538</v>
      </c>
      <c r="G426" s="408">
        <v>311</v>
      </c>
      <c r="H426" s="408">
        <f>72+65</f>
        <v>137</v>
      </c>
      <c r="I426" s="408">
        <f>40+32</f>
        <v>72</v>
      </c>
      <c r="J426" s="408">
        <v>309</v>
      </c>
      <c r="K426" s="408">
        <v>136</v>
      </c>
      <c r="L426" s="406">
        <v>36</v>
      </c>
      <c r="M426" s="406">
        <v>23</v>
      </c>
      <c r="N426" s="408">
        <v>6</v>
      </c>
      <c r="O426" s="408">
        <v>2</v>
      </c>
      <c r="P426" s="408">
        <v>48</v>
      </c>
      <c r="Q426" s="408">
        <v>32</v>
      </c>
      <c r="R426" s="408">
        <v>43</v>
      </c>
      <c r="S426" s="408">
        <v>9</v>
      </c>
      <c r="T426" s="408">
        <v>9</v>
      </c>
      <c r="U426" s="408">
        <v>14</v>
      </c>
      <c r="V426" s="403">
        <v>16</v>
      </c>
      <c r="W426" s="403">
        <v>19</v>
      </c>
      <c r="X426" s="384">
        <v>6</v>
      </c>
      <c r="Y426" s="384">
        <v>13</v>
      </c>
      <c r="Z426" s="408">
        <v>4</v>
      </c>
      <c r="AA426" s="408">
        <v>4</v>
      </c>
      <c r="AB426" s="403">
        <v>25</v>
      </c>
      <c r="AC426" s="403">
        <v>19</v>
      </c>
      <c r="AD426" s="408">
        <v>1</v>
      </c>
      <c r="AE426" s="408">
        <v>0</v>
      </c>
    </row>
    <row r="427" spans="1:31" s="369" customFormat="1" ht="32.25" customHeight="1" x14ac:dyDescent="0.25">
      <c r="A427" s="384" t="s">
        <v>41</v>
      </c>
      <c r="B427" s="378" t="s">
        <v>84</v>
      </c>
      <c r="C427" s="378" t="s">
        <v>851</v>
      </c>
      <c r="D427" s="408">
        <v>79</v>
      </c>
      <c r="E427" s="408">
        <v>75</v>
      </c>
      <c r="F427" s="408">
        <v>322</v>
      </c>
      <c r="G427" s="408">
        <v>332</v>
      </c>
      <c r="H427" s="408">
        <f>37+19</f>
        <v>56</v>
      </c>
      <c r="I427" s="408">
        <f>24+16</f>
        <v>40</v>
      </c>
      <c r="J427" s="408">
        <v>231</v>
      </c>
      <c r="K427" s="408">
        <v>111</v>
      </c>
      <c r="L427" s="406">
        <v>20</v>
      </c>
      <c r="M427" s="406">
        <v>11</v>
      </c>
      <c r="N427" s="408">
        <v>6</v>
      </c>
      <c r="O427" s="408">
        <v>3</v>
      </c>
      <c r="P427" s="408">
        <v>35</v>
      </c>
      <c r="Q427" s="408">
        <v>34</v>
      </c>
      <c r="R427" s="408">
        <v>13</v>
      </c>
      <c r="S427" s="408">
        <v>7</v>
      </c>
      <c r="T427" s="408">
        <v>3</v>
      </c>
      <c r="U427" s="408">
        <v>5</v>
      </c>
      <c r="V427" s="403">
        <v>13</v>
      </c>
      <c r="W427" s="403">
        <v>12</v>
      </c>
      <c r="X427" s="384">
        <v>6</v>
      </c>
      <c r="Y427" s="384">
        <v>4</v>
      </c>
      <c r="Z427" s="408">
        <v>12</v>
      </c>
      <c r="AA427" s="408">
        <v>4</v>
      </c>
      <c r="AB427" s="403">
        <v>57</v>
      </c>
      <c r="AC427" s="403">
        <v>34</v>
      </c>
      <c r="AD427" s="408">
        <v>4</v>
      </c>
      <c r="AE427" s="408">
        <v>3</v>
      </c>
    </row>
    <row r="428" spans="1:31" s="369" customFormat="1" ht="32.25" customHeight="1" x14ac:dyDescent="0.25">
      <c r="A428" s="384" t="s">
        <v>41</v>
      </c>
      <c r="B428" s="378" t="s">
        <v>84</v>
      </c>
      <c r="C428" s="378" t="s">
        <v>852</v>
      </c>
      <c r="D428" s="408">
        <v>12</v>
      </c>
      <c r="E428" s="408">
        <v>3</v>
      </c>
      <c r="F428" s="408">
        <v>251</v>
      </c>
      <c r="G428" s="408">
        <v>218</v>
      </c>
      <c r="H428" s="408">
        <f>33+34</f>
        <v>67</v>
      </c>
      <c r="I428" s="408">
        <f>43+26</f>
        <v>69</v>
      </c>
      <c r="J428" s="408">
        <v>165</v>
      </c>
      <c r="K428" s="408">
        <v>236</v>
      </c>
      <c r="L428" s="406">
        <v>16</v>
      </c>
      <c r="M428" s="406">
        <v>7</v>
      </c>
      <c r="N428" s="408">
        <v>2</v>
      </c>
      <c r="O428" s="408">
        <v>10</v>
      </c>
      <c r="P428" s="408">
        <v>16</v>
      </c>
      <c r="Q428" s="408">
        <v>25</v>
      </c>
      <c r="R428" s="408">
        <v>19</v>
      </c>
      <c r="S428" s="408">
        <v>12</v>
      </c>
      <c r="T428" s="408">
        <v>0</v>
      </c>
      <c r="U428" s="408">
        <v>0</v>
      </c>
      <c r="V428" s="403">
        <v>0</v>
      </c>
      <c r="W428" s="403">
        <v>0</v>
      </c>
      <c r="X428" s="408">
        <v>0</v>
      </c>
      <c r="Y428" s="408">
        <v>0</v>
      </c>
      <c r="Z428" s="408">
        <v>1</v>
      </c>
      <c r="AA428" s="408">
        <v>5</v>
      </c>
      <c r="AB428" s="403">
        <v>16</v>
      </c>
      <c r="AC428" s="403">
        <v>29</v>
      </c>
      <c r="AD428" s="408">
        <v>2</v>
      </c>
      <c r="AE428" s="408">
        <v>1</v>
      </c>
    </row>
    <row r="429" spans="1:31" s="369" customFormat="1" ht="32.25" customHeight="1" x14ac:dyDescent="0.25">
      <c r="A429" s="384" t="s">
        <v>41</v>
      </c>
      <c r="B429" s="378" t="s">
        <v>100</v>
      </c>
      <c r="C429" s="378" t="s">
        <v>295</v>
      </c>
      <c r="D429" s="408">
        <v>74</v>
      </c>
      <c r="E429" s="408">
        <v>145</v>
      </c>
      <c r="F429" s="408">
        <v>407</v>
      </c>
      <c r="G429" s="408">
        <v>707</v>
      </c>
      <c r="H429" s="408">
        <f>13+10</f>
        <v>23</v>
      </c>
      <c r="I429" s="408">
        <f>15+8</f>
        <v>23</v>
      </c>
      <c r="J429" s="408">
        <v>68</v>
      </c>
      <c r="K429" s="408">
        <v>48</v>
      </c>
      <c r="L429" s="408">
        <v>21</v>
      </c>
      <c r="M429" s="408">
        <v>24</v>
      </c>
      <c r="N429" s="408">
        <v>64</v>
      </c>
      <c r="O429" s="408">
        <v>103</v>
      </c>
      <c r="P429" s="408">
        <v>16</v>
      </c>
      <c r="Q429" s="408">
        <v>21</v>
      </c>
      <c r="R429" s="408">
        <v>4</v>
      </c>
      <c r="S429" s="408">
        <v>9</v>
      </c>
      <c r="T429" s="408">
        <v>52</v>
      </c>
      <c r="U429" s="408">
        <v>65</v>
      </c>
      <c r="V429" s="403">
        <v>99</v>
      </c>
      <c r="W429" s="403">
        <v>159</v>
      </c>
      <c r="X429" s="408">
        <v>26</v>
      </c>
      <c r="Y429" s="408">
        <v>62</v>
      </c>
      <c r="Z429" s="408">
        <v>18</v>
      </c>
      <c r="AA429" s="408">
        <v>23</v>
      </c>
      <c r="AB429" s="403">
        <v>138</v>
      </c>
      <c r="AC429" s="403">
        <v>176</v>
      </c>
      <c r="AD429" s="408">
        <v>20</v>
      </c>
      <c r="AE429" s="408">
        <v>15</v>
      </c>
    </row>
    <row r="430" spans="1:31" s="369" customFormat="1" ht="32.25" customHeight="1" x14ac:dyDescent="0.25">
      <c r="A430" s="384" t="s">
        <v>41</v>
      </c>
      <c r="B430" s="378" t="s">
        <v>100</v>
      </c>
      <c r="C430" s="378" t="s">
        <v>853</v>
      </c>
      <c r="D430" s="408">
        <v>54</v>
      </c>
      <c r="E430" s="408">
        <v>102</v>
      </c>
      <c r="F430" s="408">
        <v>199</v>
      </c>
      <c r="G430" s="408">
        <v>380</v>
      </c>
      <c r="H430" s="408">
        <f>13+8</f>
        <v>21</v>
      </c>
      <c r="I430" s="408">
        <f>26+15</f>
        <v>41</v>
      </c>
      <c r="J430" s="408">
        <v>150</v>
      </c>
      <c r="K430" s="408">
        <v>148</v>
      </c>
      <c r="L430" s="408">
        <v>24</v>
      </c>
      <c r="M430" s="408">
        <v>42</v>
      </c>
      <c r="N430" s="408">
        <v>10</v>
      </c>
      <c r="O430" s="408">
        <v>19</v>
      </c>
      <c r="P430" s="408">
        <v>11</v>
      </c>
      <c r="Q430" s="408">
        <v>25</v>
      </c>
      <c r="R430" s="408">
        <v>8</v>
      </c>
      <c r="S430" s="408">
        <v>9</v>
      </c>
      <c r="T430" s="408">
        <f>5+10+1</f>
        <v>16</v>
      </c>
      <c r="U430" s="408">
        <f>13+20+9</f>
        <v>42</v>
      </c>
      <c r="V430" s="403">
        <v>46</v>
      </c>
      <c r="W430" s="403">
        <v>119</v>
      </c>
      <c r="X430" s="408">
        <v>15</v>
      </c>
      <c r="Y430" s="408">
        <v>23</v>
      </c>
      <c r="Z430" s="408">
        <v>3</v>
      </c>
      <c r="AA430" s="408">
        <v>4</v>
      </c>
      <c r="AB430" s="403">
        <v>19</v>
      </c>
      <c r="AC430" s="403">
        <v>32</v>
      </c>
      <c r="AD430" s="408">
        <v>1</v>
      </c>
      <c r="AE430" s="408">
        <v>2</v>
      </c>
    </row>
    <row r="431" spans="1:31" s="369" customFormat="1" ht="32.25" customHeight="1" x14ac:dyDescent="0.25">
      <c r="A431" s="384" t="s">
        <v>41</v>
      </c>
      <c r="B431" s="378" t="s">
        <v>791</v>
      </c>
      <c r="C431" s="378" t="s">
        <v>854</v>
      </c>
      <c r="D431" s="408">
        <v>14</v>
      </c>
      <c r="E431" s="408">
        <v>199</v>
      </c>
      <c r="F431" s="408">
        <v>34</v>
      </c>
      <c r="G431" s="408">
        <v>740</v>
      </c>
      <c r="H431" s="408">
        <f>6+6</f>
        <v>12</v>
      </c>
      <c r="I431" s="408">
        <f>51+35</f>
        <v>86</v>
      </c>
      <c r="J431" s="408">
        <v>30</v>
      </c>
      <c r="K431" s="408">
        <v>194</v>
      </c>
      <c r="L431" s="408">
        <v>2</v>
      </c>
      <c r="M431" s="408">
        <v>32</v>
      </c>
      <c r="N431" s="408">
        <v>2</v>
      </c>
      <c r="O431" s="408">
        <v>74</v>
      </c>
      <c r="P431" s="408">
        <v>1</v>
      </c>
      <c r="Q431" s="408">
        <v>84</v>
      </c>
      <c r="R431" s="408">
        <v>1</v>
      </c>
      <c r="S431" s="408">
        <v>5</v>
      </c>
      <c r="T431" s="408">
        <v>3</v>
      </c>
      <c r="U431" s="408">
        <v>32</v>
      </c>
      <c r="V431" s="403">
        <v>9</v>
      </c>
      <c r="W431" s="403">
        <v>52</v>
      </c>
      <c r="X431" s="408">
        <v>2</v>
      </c>
      <c r="Y431" s="408">
        <v>20</v>
      </c>
      <c r="Z431" s="408">
        <v>3</v>
      </c>
      <c r="AA431" s="408">
        <v>5</v>
      </c>
      <c r="AB431" s="403">
        <v>15</v>
      </c>
      <c r="AC431" s="403">
        <v>43</v>
      </c>
      <c r="AD431" s="408">
        <v>0</v>
      </c>
      <c r="AE431" s="408">
        <v>8</v>
      </c>
    </row>
    <row r="432" spans="1:31" s="369" customFormat="1" ht="32.25" customHeight="1" x14ac:dyDescent="0.25">
      <c r="A432" s="384" t="s">
        <v>41</v>
      </c>
      <c r="B432" s="378" t="s">
        <v>791</v>
      </c>
      <c r="C432" s="378" t="s">
        <v>280</v>
      </c>
      <c r="D432" s="408">
        <v>10</v>
      </c>
      <c r="E432" s="408">
        <v>61</v>
      </c>
      <c r="F432" s="408">
        <v>62</v>
      </c>
      <c r="G432" s="408">
        <v>298</v>
      </c>
      <c r="H432" s="408">
        <f>9+5</f>
        <v>14</v>
      </c>
      <c r="I432" s="408">
        <f>49+30</f>
        <v>79</v>
      </c>
      <c r="J432" s="408">
        <v>82</v>
      </c>
      <c r="K432" s="408">
        <v>276</v>
      </c>
      <c r="L432" s="408">
        <v>7</v>
      </c>
      <c r="M432" s="408">
        <v>24</v>
      </c>
      <c r="N432" s="408">
        <v>1</v>
      </c>
      <c r="O432" s="408">
        <v>7</v>
      </c>
      <c r="P432" s="408">
        <v>5</v>
      </c>
      <c r="Q432" s="408">
        <v>31</v>
      </c>
      <c r="R432" s="408">
        <v>2</v>
      </c>
      <c r="S432" s="408">
        <v>15</v>
      </c>
      <c r="T432" s="408">
        <v>0</v>
      </c>
      <c r="U432" s="408">
        <v>4</v>
      </c>
      <c r="V432" s="403">
        <v>10</v>
      </c>
      <c r="W432" s="403">
        <v>15</v>
      </c>
      <c r="X432" s="408">
        <v>1</v>
      </c>
      <c r="Y432" s="408">
        <v>2</v>
      </c>
      <c r="Z432" s="408">
        <v>0</v>
      </c>
      <c r="AA432" s="408">
        <v>1</v>
      </c>
      <c r="AB432" s="403">
        <v>4</v>
      </c>
      <c r="AC432" s="403">
        <v>15</v>
      </c>
      <c r="AD432" s="408">
        <v>1</v>
      </c>
      <c r="AE432" s="408">
        <v>0</v>
      </c>
    </row>
    <row r="433" spans="1:31" s="369" customFormat="1" ht="32.25" customHeight="1" x14ac:dyDescent="0.25">
      <c r="A433" s="384" t="s">
        <v>41</v>
      </c>
      <c r="B433" s="378" t="s">
        <v>791</v>
      </c>
      <c r="C433" s="378" t="s">
        <v>268</v>
      </c>
      <c r="D433" s="408">
        <v>36</v>
      </c>
      <c r="E433" s="408">
        <v>137</v>
      </c>
      <c r="F433" s="408">
        <v>153</v>
      </c>
      <c r="G433" s="408">
        <v>545</v>
      </c>
      <c r="H433" s="408">
        <f>15+5</f>
        <v>20</v>
      </c>
      <c r="I433" s="408">
        <f>56+29</f>
        <v>85</v>
      </c>
      <c r="J433" s="408">
        <v>58</v>
      </c>
      <c r="K433" s="408">
        <v>210</v>
      </c>
      <c r="L433" s="408">
        <v>13</v>
      </c>
      <c r="M433" s="408">
        <v>30</v>
      </c>
      <c r="N433" s="408">
        <v>1</v>
      </c>
      <c r="O433" s="408">
        <v>10</v>
      </c>
      <c r="P433" s="408">
        <v>12</v>
      </c>
      <c r="Q433" s="408">
        <v>105</v>
      </c>
      <c r="R433" s="408">
        <v>9</v>
      </c>
      <c r="S433" s="408">
        <v>24</v>
      </c>
      <c r="T433" s="408">
        <v>0</v>
      </c>
      <c r="U433" s="408">
        <v>0</v>
      </c>
      <c r="V433" s="403">
        <v>8</v>
      </c>
      <c r="W433" s="408">
        <v>29</v>
      </c>
      <c r="X433" s="408">
        <v>0</v>
      </c>
      <c r="Y433" s="408">
        <v>4</v>
      </c>
      <c r="Z433" s="408">
        <v>2</v>
      </c>
      <c r="AA433" s="408">
        <v>3</v>
      </c>
      <c r="AB433" s="403">
        <v>24</v>
      </c>
      <c r="AC433" s="403">
        <v>36</v>
      </c>
      <c r="AD433" s="408">
        <v>1</v>
      </c>
      <c r="AE433" s="408">
        <v>4</v>
      </c>
    </row>
    <row r="434" spans="1:31" s="369" customFormat="1" ht="32.25" customHeight="1" x14ac:dyDescent="0.25">
      <c r="A434" s="384" t="s">
        <v>41</v>
      </c>
      <c r="B434" s="378" t="s">
        <v>791</v>
      </c>
      <c r="C434" s="378" t="s">
        <v>855</v>
      </c>
      <c r="D434" s="408">
        <v>40</v>
      </c>
      <c r="E434" s="408">
        <v>133</v>
      </c>
      <c r="F434" s="408">
        <v>158</v>
      </c>
      <c r="G434" s="408">
        <v>456</v>
      </c>
      <c r="H434" s="408">
        <f>32+15</f>
        <v>47</v>
      </c>
      <c r="I434" s="408">
        <f>57+36</f>
        <v>93</v>
      </c>
      <c r="J434" s="408">
        <v>206</v>
      </c>
      <c r="K434" s="408">
        <v>133</v>
      </c>
      <c r="L434" s="408">
        <v>9</v>
      </c>
      <c r="M434" s="408">
        <v>31</v>
      </c>
      <c r="N434" s="408">
        <v>7</v>
      </c>
      <c r="O434" s="408">
        <v>22</v>
      </c>
      <c r="P434" s="408">
        <v>17</v>
      </c>
      <c r="Q434" s="408">
        <v>43</v>
      </c>
      <c r="R434" s="408">
        <v>6</v>
      </c>
      <c r="S434" s="408">
        <v>19</v>
      </c>
      <c r="T434" s="408">
        <v>14</v>
      </c>
      <c r="U434" s="408">
        <v>6</v>
      </c>
      <c r="V434" s="403">
        <v>22</v>
      </c>
      <c r="W434" s="408">
        <v>10</v>
      </c>
      <c r="X434" s="408">
        <v>5</v>
      </c>
      <c r="Y434" s="408">
        <v>5</v>
      </c>
      <c r="Z434" s="408">
        <v>1</v>
      </c>
      <c r="AA434" s="408">
        <v>2</v>
      </c>
      <c r="AB434" s="403">
        <v>12</v>
      </c>
      <c r="AC434" s="403">
        <v>17</v>
      </c>
      <c r="AD434" s="409">
        <v>0</v>
      </c>
      <c r="AE434" s="409">
        <v>2</v>
      </c>
    </row>
    <row r="435" spans="1:31" s="369" customFormat="1" ht="32.25" customHeight="1" x14ac:dyDescent="0.25">
      <c r="A435" s="384" t="s">
        <v>41</v>
      </c>
      <c r="B435" s="378" t="s">
        <v>791</v>
      </c>
      <c r="C435" s="378" t="s">
        <v>856</v>
      </c>
      <c r="D435" s="408">
        <v>40</v>
      </c>
      <c r="E435" s="408">
        <v>246</v>
      </c>
      <c r="F435" s="408">
        <v>152</v>
      </c>
      <c r="G435" s="408">
        <v>887</v>
      </c>
      <c r="H435" s="408">
        <v>36</v>
      </c>
      <c r="I435" s="408">
        <v>83</v>
      </c>
      <c r="J435" s="408">
        <v>59</v>
      </c>
      <c r="K435" s="408">
        <v>279</v>
      </c>
      <c r="L435" s="408">
        <v>6</v>
      </c>
      <c r="M435" s="408">
        <v>7</v>
      </c>
      <c r="N435" s="408">
        <v>8</v>
      </c>
      <c r="O435" s="408">
        <v>100</v>
      </c>
      <c r="P435" s="408">
        <v>31</v>
      </c>
      <c r="Q435" s="408">
        <v>143</v>
      </c>
      <c r="R435" s="408">
        <v>7</v>
      </c>
      <c r="S435" s="408">
        <v>12</v>
      </c>
      <c r="T435" s="408">
        <f>3+2+2+3</f>
        <v>10</v>
      </c>
      <c r="U435" s="408">
        <f>32+14+30+11</f>
        <v>87</v>
      </c>
      <c r="V435" s="403">
        <v>28</v>
      </c>
      <c r="W435" s="403">
        <v>156</v>
      </c>
      <c r="X435" s="408">
        <v>8</v>
      </c>
      <c r="Y435" s="408">
        <v>48</v>
      </c>
      <c r="Z435" s="408">
        <v>5</v>
      </c>
      <c r="AA435" s="408">
        <v>7</v>
      </c>
      <c r="AB435" s="403">
        <v>29</v>
      </c>
      <c r="AC435" s="403">
        <v>39</v>
      </c>
      <c r="AD435" s="408">
        <v>1</v>
      </c>
      <c r="AE435" s="408">
        <v>3</v>
      </c>
    </row>
    <row r="436" spans="1:31" s="369" customFormat="1" ht="32.25" customHeight="1" x14ac:dyDescent="0.25">
      <c r="A436" s="384" t="s">
        <v>41</v>
      </c>
      <c r="B436" s="378" t="s">
        <v>791</v>
      </c>
      <c r="C436" s="378" t="s">
        <v>857</v>
      </c>
      <c r="D436" s="408">
        <v>46</v>
      </c>
      <c r="E436" s="408">
        <v>65</v>
      </c>
      <c r="F436" s="408">
        <v>164</v>
      </c>
      <c r="G436" s="408">
        <v>275</v>
      </c>
      <c r="H436" s="408">
        <v>54</v>
      </c>
      <c r="I436" s="408">
        <v>78</v>
      </c>
      <c r="J436" s="408">
        <v>116</v>
      </c>
      <c r="K436" s="408">
        <v>187</v>
      </c>
      <c r="L436" s="408">
        <v>10</v>
      </c>
      <c r="M436" s="408">
        <v>19</v>
      </c>
      <c r="N436" s="408">
        <v>2</v>
      </c>
      <c r="O436" s="408">
        <v>2</v>
      </c>
      <c r="P436" s="408">
        <v>16</v>
      </c>
      <c r="Q436" s="408">
        <v>11</v>
      </c>
      <c r="R436" s="408">
        <v>0</v>
      </c>
      <c r="S436" s="408">
        <v>0</v>
      </c>
      <c r="T436" s="408">
        <v>0</v>
      </c>
      <c r="U436" s="408">
        <v>0</v>
      </c>
      <c r="V436" s="410">
        <v>1</v>
      </c>
      <c r="W436" s="408">
        <v>1</v>
      </c>
      <c r="X436" s="408">
        <v>4</v>
      </c>
      <c r="Y436" s="408">
        <v>4</v>
      </c>
      <c r="Z436" s="408">
        <v>0</v>
      </c>
      <c r="AA436" s="408">
        <v>1</v>
      </c>
      <c r="AB436" s="408">
        <v>12</v>
      </c>
      <c r="AC436" s="408">
        <v>15</v>
      </c>
      <c r="AD436" s="408">
        <v>0</v>
      </c>
      <c r="AE436" s="408">
        <v>1</v>
      </c>
    </row>
    <row r="437" spans="1:31" s="369" customFormat="1" ht="32.25" customHeight="1" x14ac:dyDescent="0.25">
      <c r="A437" s="384" t="s">
        <v>41</v>
      </c>
      <c r="B437" s="378" t="s">
        <v>791</v>
      </c>
      <c r="C437" s="378" t="s">
        <v>858</v>
      </c>
      <c r="D437" s="408">
        <v>0</v>
      </c>
      <c r="E437" s="408">
        <v>0</v>
      </c>
      <c r="F437" s="408">
        <v>202</v>
      </c>
      <c r="G437" s="408">
        <v>372</v>
      </c>
      <c r="H437" s="408">
        <v>158</v>
      </c>
      <c r="I437" s="408">
        <v>137</v>
      </c>
      <c r="J437" s="408">
        <v>358</v>
      </c>
      <c r="K437" s="408">
        <v>803</v>
      </c>
      <c r="L437" s="408">
        <v>10</v>
      </c>
      <c r="M437" s="408">
        <v>26</v>
      </c>
      <c r="N437" s="409">
        <v>2</v>
      </c>
      <c r="O437" s="409">
        <v>4</v>
      </c>
      <c r="P437" s="409">
        <v>6</v>
      </c>
      <c r="Q437" s="409">
        <v>21</v>
      </c>
      <c r="R437" s="409">
        <v>12</v>
      </c>
      <c r="S437" s="409">
        <v>31</v>
      </c>
      <c r="T437" s="408">
        <v>0</v>
      </c>
      <c r="U437" s="408">
        <v>0</v>
      </c>
      <c r="V437" s="403">
        <v>0</v>
      </c>
      <c r="W437" s="403">
        <v>0</v>
      </c>
      <c r="X437" s="408">
        <v>0</v>
      </c>
      <c r="Y437" s="408">
        <v>0</v>
      </c>
      <c r="Z437" s="409">
        <v>0</v>
      </c>
      <c r="AA437" s="409">
        <v>0</v>
      </c>
      <c r="AB437" s="403">
        <v>3</v>
      </c>
      <c r="AC437" s="403">
        <v>1</v>
      </c>
      <c r="AD437" s="408">
        <v>0</v>
      </c>
      <c r="AE437" s="408">
        <v>0</v>
      </c>
    </row>
    <row r="438" spans="1:31" s="369" customFormat="1" ht="32.25" customHeight="1" x14ac:dyDescent="0.25">
      <c r="A438" s="384" t="s">
        <v>41</v>
      </c>
      <c r="B438" s="378" t="s">
        <v>792</v>
      </c>
      <c r="C438" s="378" t="s">
        <v>566</v>
      </c>
      <c r="D438" s="408">
        <v>172</v>
      </c>
      <c r="E438" s="408">
        <v>163</v>
      </c>
      <c r="F438" s="408">
        <v>645</v>
      </c>
      <c r="G438" s="408">
        <v>532</v>
      </c>
      <c r="H438" s="408">
        <f>86+75</f>
        <v>161</v>
      </c>
      <c r="I438" s="408">
        <f>46+33</f>
        <v>79</v>
      </c>
      <c r="J438" s="408">
        <v>287</v>
      </c>
      <c r="K438" s="408">
        <v>166</v>
      </c>
      <c r="L438" s="408">
        <v>39</v>
      </c>
      <c r="M438" s="408">
        <v>25</v>
      </c>
      <c r="N438" s="408">
        <v>1</v>
      </c>
      <c r="O438" s="408">
        <v>6</v>
      </c>
      <c r="P438" s="408">
        <v>82</v>
      </c>
      <c r="Q438" s="408">
        <v>69</v>
      </c>
      <c r="R438" s="408">
        <v>33</v>
      </c>
      <c r="S438" s="408">
        <v>18</v>
      </c>
      <c r="T438" s="408">
        <f>14+18</f>
        <v>32</v>
      </c>
      <c r="U438" s="408">
        <f>15+23</f>
        <v>38</v>
      </c>
      <c r="V438" s="403">
        <v>41</v>
      </c>
      <c r="W438" s="403">
        <v>43</v>
      </c>
      <c r="X438" s="408">
        <v>9</v>
      </c>
      <c r="Y438" s="408">
        <v>12</v>
      </c>
      <c r="Z438" s="408">
        <v>6</v>
      </c>
      <c r="AA438" s="408">
        <v>2</v>
      </c>
      <c r="AB438" s="403">
        <v>55</v>
      </c>
      <c r="AC438" s="403">
        <v>42</v>
      </c>
      <c r="AD438" s="408">
        <v>2</v>
      </c>
      <c r="AE438" s="408">
        <v>3</v>
      </c>
    </row>
    <row r="439" spans="1:31" s="369" customFormat="1" ht="32.25" customHeight="1" x14ac:dyDescent="0.25">
      <c r="A439" s="384" t="s">
        <v>41</v>
      </c>
      <c r="B439" s="378" t="s">
        <v>792</v>
      </c>
      <c r="C439" s="378" t="s">
        <v>259</v>
      </c>
      <c r="D439" s="408">
        <v>135</v>
      </c>
      <c r="E439" s="408">
        <v>142</v>
      </c>
      <c r="F439" s="408">
        <v>623</v>
      </c>
      <c r="G439" s="408">
        <v>524</v>
      </c>
      <c r="H439" s="408">
        <f>94+29</f>
        <v>123</v>
      </c>
      <c r="I439" s="408">
        <f>30+7</f>
        <v>37</v>
      </c>
      <c r="J439" s="408">
        <v>465</v>
      </c>
      <c r="K439" s="408">
        <v>252</v>
      </c>
      <c r="L439" s="408">
        <v>38</v>
      </c>
      <c r="M439" s="408">
        <v>31</v>
      </c>
      <c r="N439" s="408">
        <v>4</v>
      </c>
      <c r="O439" s="408">
        <v>8</v>
      </c>
      <c r="P439" s="408">
        <v>90</v>
      </c>
      <c r="Q439" s="408">
        <v>67</v>
      </c>
      <c r="R439" s="408">
        <v>33</v>
      </c>
      <c r="S439" s="408">
        <v>7</v>
      </c>
      <c r="T439" s="408">
        <v>17</v>
      </c>
      <c r="U439" s="408">
        <v>5</v>
      </c>
      <c r="V439" s="403">
        <v>17</v>
      </c>
      <c r="W439" s="403">
        <v>5</v>
      </c>
      <c r="X439" s="408">
        <v>24</v>
      </c>
      <c r="Y439" s="408">
        <v>20</v>
      </c>
      <c r="Z439" s="408">
        <v>1</v>
      </c>
      <c r="AA439" s="408">
        <v>0</v>
      </c>
      <c r="AB439" s="403">
        <v>12</v>
      </c>
      <c r="AC439" s="403">
        <v>11</v>
      </c>
      <c r="AD439" s="408">
        <v>1</v>
      </c>
      <c r="AE439" s="408">
        <v>0</v>
      </c>
    </row>
    <row r="440" spans="1:31" s="369" customFormat="1" ht="32.25" customHeight="1" x14ac:dyDescent="0.25">
      <c r="A440" s="384" t="s">
        <v>41</v>
      </c>
      <c r="B440" s="378" t="s">
        <v>792</v>
      </c>
      <c r="C440" s="378" t="s">
        <v>859</v>
      </c>
      <c r="D440" s="408">
        <v>68</v>
      </c>
      <c r="E440" s="408">
        <v>81</v>
      </c>
      <c r="F440" s="408">
        <v>362</v>
      </c>
      <c r="G440" s="408">
        <v>321</v>
      </c>
      <c r="H440" s="408">
        <v>197</v>
      </c>
      <c r="I440" s="408">
        <v>151</v>
      </c>
      <c r="J440" s="408">
        <v>865</v>
      </c>
      <c r="K440" s="408">
        <v>741</v>
      </c>
      <c r="L440" s="408">
        <v>26</v>
      </c>
      <c r="M440" s="408">
        <v>37</v>
      </c>
      <c r="N440" s="409">
        <v>3</v>
      </c>
      <c r="O440" s="409">
        <v>3</v>
      </c>
      <c r="P440" s="409">
        <v>17</v>
      </c>
      <c r="Q440" s="409">
        <v>34</v>
      </c>
      <c r="R440" s="408">
        <v>46</v>
      </c>
      <c r="S440" s="408">
        <v>40</v>
      </c>
      <c r="T440" s="408">
        <v>0</v>
      </c>
      <c r="U440" s="408">
        <v>0</v>
      </c>
      <c r="V440" s="403">
        <v>0</v>
      </c>
      <c r="W440" s="403">
        <v>0</v>
      </c>
      <c r="X440" s="408">
        <v>0</v>
      </c>
      <c r="Y440" s="408">
        <v>0</v>
      </c>
      <c r="Z440" s="409">
        <v>2</v>
      </c>
      <c r="AA440" s="409">
        <v>5</v>
      </c>
      <c r="AB440" s="403">
        <v>3</v>
      </c>
      <c r="AC440" s="403">
        <v>6</v>
      </c>
      <c r="AD440" s="408">
        <v>0</v>
      </c>
      <c r="AE440" s="408">
        <v>0</v>
      </c>
    </row>
    <row r="441" spans="1:31" s="369" customFormat="1" ht="32.25" customHeight="1" x14ac:dyDescent="0.25">
      <c r="A441" s="384" t="s">
        <v>41</v>
      </c>
      <c r="B441" s="378" t="s">
        <v>792</v>
      </c>
      <c r="C441" s="378" t="s">
        <v>860</v>
      </c>
      <c r="D441" s="408">
        <v>0</v>
      </c>
      <c r="E441" s="408">
        <v>0</v>
      </c>
      <c r="F441" s="408">
        <v>363</v>
      </c>
      <c r="G441" s="408">
        <v>213</v>
      </c>
      <c r="H441" s="408">
        <f>50+30</f>
        <v>80</v>
      </c>
      <c r="I441" s="408">
        <f>14+20</f>
        <v>34</v>
      </c>
      <c r="J441" s="408">
        <v>243</v>
      </c>
      <c r="K441" s="408">
        <v>129</v>
      </c>
      <c r="L441" s="408">
        <v>16</v>
      </c>
      <c r="M441" s="408">
        <v>6</v>
      </c>
      <c r="N441" s="408">
        <v>1</v>
      </c>
      <c r="O441" s="408">
        <v>3</v>
      </c>
      <c r="P441" s="408">
        <v>20</v>
      </c>
      <c r="Q441" s="408">
        <v>33</v>
      </c>
      <c r="R441" s="408">
        <v>30</v>
      </c>
      <c r="S441" s="408">
        <v>19</v>
      </c>
      <c r="T441" s="408">
        <v>0</v>
      </c>
      <c r="U441" s="408">
        <v>0</v>
      </c>
      <c r="V441" s="403">
        <v>4</v>
      </c>
      <c r="W441" s="403">
        <v>4</v>
      </c>
      <c r="X441" s="408">
        <v>8</v>
      </c>
      <c r="Y441" s="408">
        <v>14</v>
      </c>
      <c r="Z441" s="408">
        <v>1</v>
      </c>
      <c r="AA441" s="408">
        <v>1</v>
      </c>
      <c r="AB441" s="403">
        <v>14</v>
      </c>
      <c r="AC441" s="403">
        <v>10</v>
      </c>
      <c r="AD441" s="408">
        <v>2</v>
      </c>
      <c r="AE441" s="408">
        <v>0</v>
      </c>
    </row>
    <row r="442" spans="1:31" s="369" customFormat="1" ht="32.25" customHeight="1" x14ac:dyDescent="0.25">
      <c r="A442" s="384" t="s">
        <v>41</v>
      </c>
      <c r="B442" s="378" t="s">
        <v>792</v>
      </c>
      <c r="C442" s="378" t="s">
        <v>356</v>
      </c>
      <c r="D442" s="408">
        <v>183</v>
      </c>
      <c r="E442" s="408">
        <v>87</v>
      </c>
      <c r="F442" s="408">
        <v>882</v>
      </c>
      <c r="G442" s="408">
        <v>450</v>
      </c>
      <c r="H442" s="408">
        <v>447</v>
      </c>
      <c r="I442" s="408">
        <v>252</v>
      </c>
      <c r="J442" s="408">
        <v>2092</v>
      </c>
      <c r="K442" s="408">
        <v>1665</v>
      </c>
      <c r="L442" s="408">
        <v>11</v>
      </c>
      <c r="M442" s="408">
        <v>17</v>
      </c>
      <c r="N442" s="409">
        <v>3</v>
      </c>
      <c r="O442" s="409">
        <v>2</v>
      </c>
      <c r="P442" s="409">
        <v>48</v>
      </c>
      <c r="Q442" s="409">
        <v>55</v>
      </c>
      <c r="R442" s="408">
        <v>85</v>
      </c>
      <c r="S442" s="408">
        <v>89</v>
      </c>
      <c r="T442" s="408">
        <v>34</v>
      </c>
      <c r="U442" s="408">
        <v>55</v>
      </c>
      <c r="V442" s="408">
        <v>50</v>
      </c>
      <c r="W442" s="408">
        <v>68</v>
      </c>
      <c r="X442" s="408">
        <v>28</v>
      </c>
      <c r="Y442" s="408">
        <v>60</v>
      </c>
      <c r="Z442" s="408">
        <v>2</v>
      </c>
      <c r="AA442" s="408">
        <v>2</v>
      </c>
      <c r="AB442" s="408">
        <v>18</v>
      </c>
      <c r="AC442" s="408">
        <v>11</v>
      </c>
      <c r="AD442" s="408">
        <v>0</v>
      </c>
      <c r="AE442" s="408">
        <v>0</v>
      </c>
    </row>
    <row r="443" spans="1:31" s="369" customFormat="1" ht="32.25" customHeight="1" x14ac:dyDescent="0.25">
      <c r="A443" s="384" t="s">
        <v>41</v>
      </c>
      <c r="B443" s="378" t="s">
        <v>793</v>
      </c>
      <c r="C443" s="378" t="s">
        <v>593</v>
      </c>
      <c r="D443" s="408">
        <v>113</v>
      </c>
      <c r="E443" s="408">
        <v>129</v>
      </c>
      <c r="F443" s="408">
        <v>303</v>
      </c>
      <c r="G443" s="408">
        <v>323</v>
      </c>
      <c r="H443" s="408">
        <v>92</v>
      </c>
      <c r="I443" s="408">
        <v>92</v>
      </c>
      <c r="J443" s="408">
        <v>163</v>
      </c>
      <c r="K443" s="408">
        <v>180</v>
      </c>
      <c r="L443" s="408">
        <v>30</v>
      </c>
      <c r="M443" s="408">
        <v>26</v>
      </c>
      <c r="N443" s="408">
        <v>4</v>
      </c>
      <c r="O443" s="408">
        <v>2</v>
      </c>
      <c r="P443" s="408">
        <v>30</v>
      </c>
      <c r="Q443" s="408">
        <v>42</v>
      </c>
      <c r="R443" s="408">
        <v>22</v>
      </c>
      <c r="S443" s="408">
        <v>19</v>
      </c>
      <c r="T443" s="408">
        <v>13</v>
      </c>
      <c r="U443" s="408">
        <v>17</v>
      </c>
      <c r="V443" s="403">
        <v>26</v>
      </c>
      <c r="W443" s="403">
        <v>31</v>
      </c>
      <c r="X443" s="408">
        <v>3</v>
      </c>
      <c r="Y443" s="408">
        <v>3</v>
      </c>
      <c r="Z443" s="408">
        <v>0</v>
      </c>
      <c r="AA443" s="408">
        <v>3</v>
      </c>
      <c r="AB443" s="408">
        <v>4</v>
      </c>
      <c r="AC443" s="408">
        <v>7</v>
      </c>
      <c r="AD443" s="408">
        <v>0</v>
      </c>
      <c r="AE443" s="408">
        <v>0</v>
      </c>
    </row>
    <row r="444" spans="1:31" s="369" customFormat="1" ht="32.25" customHeight="1" x14ac:dyDescent="0.25">
      <c r="A444" s="384" t="s">
        <v>41</v>
      </c>
      <c r="B444" s="378" t="s">
        <v>793</v>
      </c>
      <c r="C444" s="378" t="s">
        <v>298</v>
      </c>
      <c r="D444" s="408">
        <v>58</v>
      </c>
      <c r="E444" s="408">
        <v>312</v>
      </c>
      <c r="F444" s="408">
        <v>163</v>
      </c>
      <c r="G444" s="408">
        <v>626</v>
      </c>
      <c r="H444" s="408">
        <v>54</v>
      </c>
      <c r="I444" s="408">
        <v>193</v>
      </c>
      <c r="J444" s="408">
        <v>113</v>
      </c>
      <c r="K444" s="408">
        <v>311</v>
      </c>
      <c r="L444" s="408">
        <v>18</v>
      </c>
      <c r="M444" s="408">
        <v>47</v>
      </c>
      <c r="N444" s="408">
        <v>1</v>
      </c>
      <c r="O444" s="408">
        <v>0</v>
      </c>
      <c r="P444" s="408">
        <v>21</v>
      </c>
      <c r="Q444" s="408">
        <v>108</v>
      </c>
      <c r="R444" s="408">
        <v>9</v>
      </c>
      <c r="S444" s="408">
        <v>22</v>
      </c>
      <c r="T444" s="408">
        <v>0</v>
      </c>
      <c r="U444" s="408">
        <v>0</v>
      </c>
      <c r="V444" s="403">
        <v>0</v>
      </c>
      <c r="W444" s="403">
        <v>0</v>
      </c>
      <c r="X444" s="408">
        <v>0</v>
      </c>
      <c r="Y444" s="408">
        <v>0</v>
      </c>
      <c r="Z444" s="408">
        <v>4</v>
      </c>
      <c r="AA444" s="408">
        <v>6</v>
      </c>
      <c r="AB444" s="403">
        <v>10</v>
      </c>
      <c r="AC444" s="403">
        <v>10</v>
      </c>
      <c r="AD444" s="409">
        <v>0</v>
      </c>
      <c r="AE444" s="409">
        <v>0</v>
      </c>
    </row>
    <row r="445" spans="1:31" s="369" customFormat="1" ht="32.25" customHeight="1" x14ac:dyDescent="0.25">
      <c r="A445" s="384" t="s">
        <v>41</v>
      </c>
      <c r="B445" s="378" t="s">
        <v>793</v>
      </c>
      <c r="C445" s="378" t="s">
        <v>861</v>
      </c>
      <c r="D445" s="408">
        <v>22</v>
      </c>
      <c r="E445" s="408">
        <v>104</v>
      </c>
      <c r="F445" s="408">
        <v>61</v>
      </c>
      <c r="G445" s="408">
        <v>362</v>
      </c>
      <c r="H445" s="408">
        <v>22</v>
      </c>
      <c r="I445" s="408">
        <v>148</v>
      </c>
      <c r="J445" s="408">
        <v>38</v>
      </c>
      <c r="K445" s="408">
        <v>203</v>
      </c>
      <c r="L445" s="408">
        <v>4</v>
      </c>
      <c r="M445" s="408">
        <v>8</v>
      </c>
      <c r="N445" s="408">
        <v>0</v>
      </c>
      <c r="O445" s="408">
        <v>6</v>
      </c>
      <c r="P445" s="408">
        <v>4</v>
      </c>
      <c r="Q445" s="408">
        <v>60</v>
      </c>
      <c r="R445" s="408">
        <v>7</v>
      </c>
      <c r="S445" s="408">
        <v>38</v>
      </c>
      <c r="T445" s="408">
        <v>3</v>
      </c>
      <c r="U445" s="408">
        <v>20</v>
      </c>
      <c r="V445" s="408">
        <v>8</v>
      </c>
      <c r="W445" s="408">
        <v>45</v>
      </c>
      <c r="X445" s="408">
        <v>0</v>
      </c>
      <c r="Y445" s="408">
        <v>0</v>
      </c>
      <c r="Z445" s="408">
        <v>0</v>
      </c>
      <c r="AA445" s="408">
        <v>1</v>
      </c>
      <c r="AB445" s="403">
        <v>0</v>
      </c>
      <c r="AC445" s="403">
        <v>6</v>
      </c>
      <c r="AD445" s="409">
        <v>0</v>
      </c>
      <c r="AE445" s="409">
        <v>0</v>
      </c>
    </row>
    <row r="446" spans="1:31" s="369" customFormat="1" ht="32.25" customHeight="1" x14ac:dyDescent="0.25">
      <c r="A446" s="384" t="s">
        <v>41</v>
      </c>
      <c r="B446" s="378" t="s">
        <v>352</v>
      </c>
      <c r="C446" s="378" t="s">
        <v>353</v>
      </c>
      <c r="D446" s="408">
        <v>8</v>
      </c>
      <c r="E446" s="408">
        <v>6</v>
      </c>
      <c r="F446" s="408">
        <v>162</v>
      </c>
      <c r="G446" s="408">
        <v>222</v>
      </c>
      <c r="H446" s="408">
        <v>88</v>
      </c>
      <c r="I446" s="408">
        <v>101</v>
      </c>
      <c r="J446" s="408">
        <v>131</v>
      </c>
      <c r="K446" s="408">
        <v>87</v>
      </c>
      <c r="L446" s="408">
        <v>14</v>
      </c>
      <c r="M446" s="408">
        <v>33</v>
      </c>
      <c r="N446" s="409">
        <v>4</v>
      </c>
      <c r="O446" s="409">
        <v>0</v>
      </c>
      <c r="P446" s="409">
        <v>18</v>
      </c>
      <c r="Q446" s="409">
        <v>18</v>
      </c>
      <c r="R446" s="409">
        <v>28</v>
      </c>
      <c r="S446" s="409">
        <v>23</v>
      </c>
      <c r="T446" s="408">
        <v>0</v>
      </c>
      <c r="U446" s="408">
        <v>0</v>
      </c>
      <c r="V446" s="408">
        <v>0</v>
      </c>
      <c r="W446" s="408">
        <v>0</v>
      </c>
      <c r="X446" s="408">
        <v>0</v>
      </c>
      <c r="Y446" s="408"/>
      <c r="Z446" s="408">
        <v>4</v>
      </c>
      <c r="AA446" s="408">
        <v>1</v>
      </c>
      <c r="AB446" s="403">
        <v>7</v>
      </c>
      <c r="AC446" s="403">
        <v>2</v>
      </c>
      <c r="AD446" s="408">
        <v>0</v>
      </c>
      <c r="AE446" s="408">
        <v>0</v>
      </c>
    </row>
    <row r="447" spans="1:31" s="369" customFormat="1" ht="32.25" customHeight="1" x14ac:dyDescent="0.25">
      <c r="A447" s="384" t="s">
        <v>41</v>
      </c>
      <c r="B447" s="378" t="s">
        <v>352</v>
      </c>
      <c r="C447" s="378" t="s">
        <v>862</v>
      </c>
      <c r="D447" s="408">
        <v>15</v>
      </c>
      <c r="E447" s="408">
        <v>5</v>
      </c>
      <c r="F447" s="408">
        <v>165</v>
      </c>
      <c r="G447" s="408">
        <v>184</v>
      </c>
      <c r="H447" s="408">
        <v>100</v>
      </c>
      <c r="I447" s="408">
        <v>71</v>
      </c>
      <c r="J447" s="408">
        <v>548</v>
      </c>
      <c r="K447" s="408">
        <v>163</v>
      </c>
      <c r="L447" s="408">
        <v>8</v>
      </c>
      <c r="M447" s="408">
        <v>6</v>
      </c>
      <c r="N447" s="409">
        <v>1</v>
      </c>
      <c r="O447" s="409">
        <v>1</v>
      </c>
      <c r="P447" s="409">
        <v>5</v>
      </c>
      <c r="Q447" s="409">
        <v>3</v>
      </c>
      <c r="R447" s="408">
        <v>4</v>
      </c>
      <c r="S447" s="408">
        <v>4</v>
      </c>
      <c r="T447" s="408">
        <v>5</v>
      </c>
      <c r="U447" s="408">
        <v>7</v>
      </c>
      <c r="V447" s="403">
        <v>7</v>
      </c>
      <c r="W447" s="403">
        <v>12</v>
      </c>
      <c r="X447" s="408">
        <v>2</v>
      </c>
      <c r="Y447" s="408">
        <v>2</v>
      </c>
      <c r="Z447" s="408">
        <v>0</v>
      </c>
      <c r="AA447" s="408">
        <v>1</v>
      </c>
      <c r="AB447" s="403">
        <v>6</v>
      </c>
      <c r="AC447" s="403">
        <v>3</v>
      </c>
      <c r="AD447" s="409">
        <v>0</v>
      </c>
      <c r="AE447" s="409">
        <v>0</v>
      </c>
    </row>
    <row r="448" spans="1:31" s="369" customFormat="1" ht="32.25" customHeight="1" x14ac:dyDescent="0.25">
      <c r="A448" s="384" t="s">
        <v>41</v>
      </c>
      <c r="B448" s="378" t="s">
        <v>352</v>
      </c>
      <c r="C448" s="378" t="s">
        <v>863</v>
      </c>
      <c r="D448" s="408">
        <v>0</v>
      </c>
      <c r="E448" s="408">
        <v>0</v>
      </c>
      <c r="F448" s="408">
        <v>116</v>
      </c>
      <c r="G448" s="408">
        <v>137</v>
      </c>
      <c r="H448" s="408">
        <v>0</v>
      </c>
      <c r="I448" s="408">
        <v>0</v>
      </c>
      <c r="J448" s="408">
        <v>0</v>
      </c>
      <c r="K448" s="408">
        <v>0</v>
      </c>
      <c r="L448" s="408">
        <v>10</v>
      </c>
      <c r="M448" s="408">
        <v>6</v>
      </c>
      <c r="N448" s="409">
        <v>0</v>
      </c>
      <c r="O448" s="409">
        <v>0</v>
      </c>
      <c r="P448" s="409">
        <v>0</v>
      </c>
      <c r="Q448" s="409">
        <v>0</v>
      </c>
      <c r="R448" s="409">
        <v>0</v>
      </c>
      <c r="S448" s="409">
        <v>0</v>
      </c>
      <c r="T448" s="408">
        <v>0</v>
      </c>
      <c r="U448" s="408">
        <v>0</v>
      </c>
      <c r="V448" s="403">
        <v>0</v>
      </c>
      <c r="W448" s="403">
        <v>0</v>
      </c>
      <c r="X448" s="408">
        <v>0</v>
      </c>
      <c r="Y448" s="408">
        <v>0</v>
      </c>
      <c r="Z448" s="408">
        <v>1</v>
      </c>
      <c r="AA448" s="408">
        <v>0</v>
      </c>
      <c r="AB448" s="403">
        <v>1</v>
      </c>
      <c r="AC448" s="403">
        <v>0</v>
      </c>
      <c r="AD448" s="408">
        <v>0</v>
      </c>
      <c r="AE448" s="408">
        <v>0</v>
      </c>
    </row>
    <row r="449" spans="1:31" s="369" customFormat="1" ht="32.25" customHeight="1" x14ac:dyDescent="0.25">
      <c r="A449" s="384" t="s">
        <v>41</v>
      </c>
      <c r="B449" s="378" t="s">
        <v>352</v>
      </c>
      <c r="C449" s="378" t="s">
        <v>864</v>
      </c>
      <c r="D449" s="408">
        <v>34</v>
      </c>
      <c r="E449" s="408">
        <v>35</v>
      </c>
      <c r="F449" s="408">
        <v>109</v>
      </c>
      <c r="G449" s="408">
        <v>187</v>
      </c>
      <c r="H449" s="408">
        <v>0</v>
      </c>
      <c r="I449" s="408">
        <v>0</v>
      </c>
      <c r="J449" s="408">
        <v>0</v>
      </c>
      <c r="K449" s="408">
        <v>0</v>
      </c>
      <c r="L449" s="408">
        <v>21</v>
      </c>
      <c r="M449" s="408">
        <v>26</v>
      </c>
      <c r="N449" s="409">
        <v>0</v>
      </c>
      <c r="O449" s="409">
        <v>0</v>
      </c>
      <c r="P449" s="409">
        <v>0</v>
      </c>
      <c r="Q449" s="409">
        <v>0</v>
      </c>
      <c r="R449" s="409">
        <v>0</v>
      </c>
      <c r="S449" s="409">
        <v>0</v>
      </c>
      <c r="T449" s="408">
        <v>0</v>
      </c>
      <c r="U449" s="408">
        <v>0</v>
      </c>
      <c r="V449" s="403">
        <v>0</v>
      </c>
      <c r="W449" s="403">
        <v>0</v>
      </c>
      <c r="X449" s="408">
        <v>0</v>
      </c>
      <c r="Y449" s="408">
        <v>0</v>
      </c>
      <c r="Z449" s="408">
        <v>2</v>
      </c>
      <c r="AA449" s="408">
        <v>1</v>
      </c>
      <c r="AB449" s="403">
        <v>2</v>
      </c>
      <c r="AC449" s="403">
        <v>2</v>
      </c>
      <c r="AD449" s="409">
        <v>0</v>
      </c>
      <c r="AE449" s="409">
        <v>0</v>
      </c>
    </row>
    <row r="450" spans="1:31" s="369" customFormat="1" ht="32.25" customHeight="1" x14ac:dyDescent="0.25">
      <c r="A450" s="384" t="s">
        <v>41</v>
      </c>
      <c r="B450" s="378" t="s">
        <v>352</v>
      </c>
      <c r="C450" s="378" t="s">
        <v>865</v>
      </c>
      <c r="D450" s="408">
        <v>19</v>
      </c>
      <c r="E450" s="408">
        <v>5</v>
      </c>
      <c r="F450" s="408">
        <v>141</v>
      </c>
      <c r="G450" s="408">
        <v>150</v>
      </c>
      <c r="H450" s="408">
        <v>0</v>
      </c>
      <c r="I450" s="408">
        <v>0</v>
      </c>
      <c r="J450" s="408">
        <v>0</v>
      </c>
      <c r="K450" s="408">
        <v>0</v>
      </c>
      <c r="L450" s="408">
        <v>9</v>
      </c>
      <c r="M450" s="408">
        <v>17</v>
      </c>
      <c r="N450" s="409">
        <v>0</v>
      </c>
      <c r="O450" s="409">
        <v>0</v>
      </c>
      <c r="P450" s="409">
        <v>0</v>
      </c>
      <c r="Q450" s="409">
        <v>0</v>
      </c>
      <c r="R450" s="409">
        <v>0</v>
      </c>
      <c r="S450" s="409">
        <v>0</v>
      </c>
      <c r="T450" s="408">
        <v>0</v>
      </c>
      <c r="U450" s="408">
        <v>0</v>
      </c>
      <c r="V450" s="403">
        <v>0</v>
      </c>
      <c r="W450" s="403">
        <v>0</v>
      </c>
      <c r="X450" s="408">
        <v>0</v>
      </c>
      <c r="Y450" s="408">
        <v>0</v>
      </c>
      <c r="Z450" s="408">
        <v>0</v>
      </c>
      <c r="AA450" s="408">
        <v>0</v>
      </c>
      <c r="AB450" s="403">
        <v>0</v>
      </c>
      <c r="AC450" s="403">
        <v>0</v>
      </c>
      <c r="AD450" s="409">
        <v>0</v>
      </c>
      <c r="AE450" s="409">
        <v>0</v>
      </c>
    </row>
    <row r="451" spans="1:31" s="369" customFormat="1" ht="32.25" customHeight="1" x14ac:dyDescent="0.25">
      <c r="A451" s="384" t="s">
        <v>42</v>
      </c>
      <c r="B451" s="378" t="s">
        <v>794</v>
      </c>
      <c r="C451" s="378" t="s">
        <v>866</v>
      </c>
      <c r="D451" s="369">
        <v>31</v>
      </c>
      <c r="E451" s="369">
        <v>58</v>
      </c>
      <c r="F451" s="369">
        <v>267</v>
      </c>
      <c r="G451" s="369">
        <v>393</v>
      </c>
      <c r="H451" s="369">
        <v>57</v>
      </c>
      <c r="I451" s="369">
        <v>65</v>
      </c>
      <c r="J451" s="369">
        <v>96</v>
      </c>
      <c r="K451" s="369">
        <v>206</v>
      </c>
      <c r="L451" s="369">
        <v>13</v>
      </c>
      <c r="M451" s="369">
        <v>9</v>
      </c>
      <c r="N451" s="369">
        <v>0</v>
      </c>
      <c r="O451" s="369">
        <v>0</v>
      </c>
      <c r="P451" s="369">
        <v>29</v>
      </c>
      <c r="Q451" s="369">
        <v>65</v>
      </c>
      <c r="R451" s="369">
        <v>46</v>
      </c>
      <c r="S451" s="369">
        <v>87</v>
      </c>
      <c r="T451" s="369">
        <v>23</v>
      </c>
      <c r="U451" s="369">
        <v>37</v>
      </c>
      <c r="V451" s="369">
        <v>39</v>
      </c>
      <c r="W451" s="369">
        <v>72</v>
      </c>
      <c r="X451" s="369">
        <v>18</v>
      </c>
      <c r="Y451" s="369">
        <v>32</v>
      </c>
      <c r="Z451" s="369">
        <v>0</v>
      </c>
      <c r="AA451" s="369">
        <v>0</v>
      </c>
      <c r="AB451" s="369">
        <v>11</v>
      </c>
      <c r="AC451" s="369">
        <v>23</v>
      </c>
      <c r="AD451" s="369">
        <v>2</v>
      </c>
      <c r="AE451" s="369">
        <v>5</v>
      </c>
    </row>
    <row r="452" spans="1:31" s="369" customFormat="1" ht="32.25" customHeight="1" x14ac:dyDescent="0.25">
      <c r="A452" s="384" t="s">
        <v>42</v>
      </c>
      <c r="B452" s="378" t="s">
        <v>794</v>
      </c>
      <c r="C452" s="378" t="s">
        <v>69</v>
      </c>
      <c r="D452" s="369">
        <v>7</v>
      </c>
      <c r="E452" s="369">
        <v>48</v>
      </c>
      <c r="F452" s="369">
        <v>99</v>
      </c>
      <c r="G452" s="369">
        <v>237</v>
      </c>
      <c r="H452" s="369">
        <v>12</v>
      </c>
      <c r="I452" s="369">
        <v>64</v>
      </c>
      <c r="J452" s="369">
        <v>38</v>
      </c>
      <c r="K452" s="369">
        <v>104</v>
      </c>
      <c r="L452" s="369">
        <v>8</v>
      </c>
      <c r="M452" s="369">
        <v>34</v>
      </c>
      <c r="N452" s="369">
        <v>1</v>
      </c>
      <c r="O452" s="369">
        <v>0</v>
      </c>
      <c r="P452" s="369">
        <v>8</v>
      </c>
      <c r="Q452" s="369">
        <v>45</v>
      </c>
      <c r="R452" s="369">
        <v>6</v>
      </c>
      <c r="S452" s="369">
        <v>19</v>
      </c>
      <c r="T452" s="369">
        <v>3</v>
      </c>
      <c r="U452" s="369">
        <v>8</v>
      </c>
      <c r="V452" s="369">
        <v>13</v>
      </c>
      <c r="W452" s="369">
        <v>29</v>
      </c>
      <c r="X452" s="369">
        <v>12</v>
      </c>
      <c r="Y452" s="369">
        <v>27</v>
      </c>
      <c r="Z452" s="369">
        <v>4</v>
      </c>
      <c r="AA452" s="369">
        <v>1</v>
      </c>
      <c r="AB452" s="369">
        <v>14</v>
      </c>
      <c r="AC452" s="369">
        <v>33</v>
      </c>
      <c r="AD452" s="369">
        <v>3</v>
      </c>
      <c r="AE452" s="369">
        <v>1</v>
      </c>
    </row>
    <row r="453" spans="1:31" s="369" customFormat="1" ht="32.25" customHeight="1" x14ac:dyDescent="0.25">
      <c r="A453" s="384" t="s">
        <v>42</v>
      </c>
      <c r="B453" s="378" t="s">
        <v>795</v>
      </c>
      <c r="C453" s="378" t="s">
        <v>106</v>
      </c>
      <c r="D453" s="369">
        <v>30</v>
      </c>
      <c r="E453" s="369">
        <v>16</v>
      </c>
      <c r="F453" s="369">
        <v>250</v>
      </c>
      <c r="G453" s="369">
        <v>367</v>
      </c>
      <c r="H453" s="369">
        <v>139</v>
      </c>
      <c r="I453" s="369">
        <v>138</v>
      </c>
      <c r="J453" s="369">
        <v>312</v>
      </c>
      <c r="K453" s="369">
        <v>200</v>
      </c>
      <c r="L453" s="369">
        <v>93</v>
      </c>
      <c r="M453" s="369">
        <v>111</v>
      </c>
      <c r="N453" s="369">
        <v>0</v>
      </c>
      <c r="O453" s="369">
        <v>0</v>
      </c>
      <c r="P453" s="369">
        <v>8</v>
      </c>
      <c r="Q453" s="369">
        <v>10</v>
      </c>
      <c r="R453" s="369">
        <v>65</v>
      </c>
      <c r="S453" s="369">
        <v>52</v>
      </c>
      <c r="T453" s="369">
        <v>0</v>
      </c>
      <c r="U453" s="369">
        <v>0</v>
      </c>
      <c r="V453" s="369">
        <v>0</v>
      </c>
      <c r="W453" s="369">
        <v>0</v>
      </c>
      <c r="X453" s="369">
        <v>0</v>
      </c>
      <c r="Y453" s="369">
        <v>0</v>
      </c>
      <c r="Z453" s="369">
        <v>2</v>
      </c>
      <c r="AA453" s="369">
        <v>1</v>
      </c>
      <c r="AB453" s="369">
        <v>3</v>
      </c>
      <c r="AC453" s="369">
        <v>6</v>
      </c>
      <c r="AD453" s="369">
        <v>0</v>
      </c>
      <c r="AE453" s="369">
        <v>0</v>
      </c>
    </row>
    <row r="454" spans="1:31" s="369" customFormat="1" ht="32.25" customHeight="1" x14ac:dyDescent="0.25">
      <c r="A454" s="384" t="s">
        <v>42</v>
      </c>
      <c r="B454" s="378" t="s">
        <v>795</v>
      </c>
      <c r="C454" s="378" t="s">
        <v>475</v>
      </c>
      <c r="D454" s="369">
        <v>49</v>
      </c>
      <c r="E454" s="369">
        <v>96</v>
      </c>
      <c r="F454" s="369">
        <v>94</v>
      </c>
      <c r="G454" s="369">
        <v>176</v>
      </c>
      <c r="H454" s="369">
        <v>61</v>
      </c>
      <c r="I454" s="369">
        <v>126</v>
      </c>
      <c r="J454" s="369">
        <v>153</v>
      </c>
      <c r="K454" s="369">
        <v>218</v>
      </c>
      <c r="L454" s="369">
        <v>15</v>
      </c>
      <c r="M454" s="369">
        <v>31</v>
      </c>
      <c r="N454" s="369">
        <v>0</v>
      </c>
      <c r="O454" s="369">
        <v>0</v>
      </c>
      <c r="P454" s="369">
        <v>2</v>
      </c>
      <c r="Q454" s="369">
        <v>12</v>
      </c>
      <c r="R454" s="369">
        <v>34</v>
      </c>
      <c r="S454" s="369">
        <v>74</v>
      </c>
      <c r="T454" s="369">
        <v>0</v>
      </c>
      <c r="U454" s="369">
        <v>0</v>
      </c>
      <c r="V454" s="369">
        <v>12</v>
      </c>
      <c r="W454" s="369">
        <v>14</v>
      </c>
      <c r="X454" s="369">
        <v>3</v>
      </c>
      <c r="Y454" s="369">
        <v>4</v>
      </c>
      <c r="Z454" s="369">
        <v>0</v>
      </c>
      <c r="AA454" s="369">
        <v>2</v>
      </c>
      <c r="AB454" s="369">
        <v>4</v>
      </c>
      <c r="AC454" s="369">
        <v>9</v>
      </c>
      <c r="AD454" s="369">
        <v>0</v>
      </c>
      <c r="AE454" s="369">
        <v>0</v>
      </c>
    </row>
    <row r="455" spans="1:31" s="369" customFormat="1" ht="32.25" customHeight="1" x14ac:dyDescent="0.25">
      <c r="A455" s="384" t="s">
        <v>42</v>
      </c>
      <c r="B455" s="378" t="s">
        <v>796</v>
      </c>
      <c r="C455" s="378" t="s">
        <v>867</v>
      </c>
      <c r="D455" s="369">
        <v>106</v>
      </c>
      <c r="E455" s="369">
        <v>106</v>
      </c>
      <c r="F455" s="369">
        <v>556</v>
      </c>
      <c r="G455" s="369">
        <v>552</v>
      </c>
      <c r="H455" s="369">
        <v>205</v>
      </c>
      <c r="I455" s="369">
        <v>207</v>
      </c>
      <c r="J455" s="369">
        <v>503</v>
      </c>
      <c r="K455" s="369">
        <v>628</v>
      </c>
      <c r="L455" s="369">
        <v>32</v>
      </c>
      <c r="M455" s="369">
        <v>17</v>
      </c>
      <c r="N455" s="369">
        <v>1</v>
      </c>
      <c r="O455" s="369">
        <v>0</v>
      </c>
      <c r="P455" s="369">
        <v>24</v>
      </c>
      <c r="Q455" s="369">
        <v>52</v>
      </c>
      <c r="R455" s="369">
        <v>38</v>
      </c>
      <c r="S455" s="369">
        <v>51</v>
      </c>
      <c r="T455" s="369">
        <v>13</v>
      </c>
      <c r="U455" s="369">
        <v>45</v>
      </c>
      <c r="V455" s="369">
        <v>24</v>
      </c>
      <c r="W455" s="369">
        <v>84</v>
      </c>
      <c r="X455" s="369">
        <v>10</v>
      </c>
      <c r="Y455" s="369">
        <v>31</v>
      </c>
      <c r="Z455" s="369">
        <v>3</v>
      </c>
      <c r="AA455" s="369">
        <v>2</v>
      </c>
      <c r="AB455" s="369">
        <v>11</v>
      </c>
      <c r="AC455" s="369">
        <v>10</v>
      </c>
      <c r="AD455" s="369">
        <v>0</v>
      </c>
      <c r="AE455" s="369">
        <v>0</v>
      </c>
    </row>
    <row r="456" spans="1:31" s="369" customFormat="1" ht="32.25" customHeight="1" x14ac:dyDescent="0.25">
      <c r="A456" s="384" t="s">
        <v>42</v>
      </c>
      <c r="B456" s="378" t="s">
        <v>796</v>
      </c>
      <c r="C456" s="378" t="s">
        <v>250</v>
      </c>
      <c r="D456" s="369">
        <v>99</v>
      </c>
      <c r="E456" s="369">
        <v>93</v>
      </c>
      <c r="F456" s="369">
        <v>49</v>
      </c>
      <c r="G456" s="369">
        <v>261</v>
      </c>
      <c r="H456" s="369">
        <v>100</v>
      </c>
      <c r="I456" s="369">
        <v>97</v>
      </c>
      <c r="J456" s="369">
        <v>170</v>
      </c>
      <c r="K456" s="369">
        <v>133</v>
      </c>
      <c r="L456" s="369">
        <v>35</v>
      </c>
      <c r="M456" s="369">
        <v>41</v>
      </c>
      <c r="N456" s="369">
        <v>0</v>
      </c>
      <c r="O456" s="369">
        <v>0</v>
      </c>
      <c r="P456" s="369">
        <v>20</v>
      </c>
      <c r="Q456" s="369">
        <v>31</v>
      </c>
      <c r="R456" s="369">
        <v>45</v>
      </c>
      <c r="S456" s="369">
        <v>41</v>
      </c>
      <c r="T456" s="369">
        <v>43</v>
      </c>
      <c r="U456" s="369">
        <v>60</v>
      </c>
      <c r="V456" s="369">
        <v>101</v>
      </c>
      <c r="W456" s="369">
        <v>117</v>
      </c>
      <c r="X456" s="369">
        <v>48</v>
      </c>
      <c r="Y456" s="369">
        <v>71</v>
      </c>
      <c r="Z456" s="369">
        <v>4</v>
      </c>
      <c r="AA456" s="369">
        <v>3</v>
      </c>
      <c r="AB456" s="369">
        <v>16</v>
      </c>
      <c r="AC456" s="369">
        <v>7</v>
      </c>
      <c r="AD456" s="369">
        <v>0</v>
      </c>
      <c r="AE456" s="369">
        <v>0</v>
      </c>
    </row>
    <row r="457" spans="1:31" s="369" customFormat="1" ht="32.25" customHeight="1" x14ac:dyDescent="0.25">
      <c r="A457" s="384" t="s">
        <v>42</v>
      </c>
      <c r="B457" s="378" t="s">
        <v>797</v>
      </c>
      <c r="C457" s="378" t="s">
        <v>868</v>
      </c>
      <c r="D457" s="369">
        <v>62</v>
      </c>
      <c r="E457" s="369">
        <v>24</v>
      </c>
      <c r="F457" s="369">
        <v>366</v>
      </c>
      <c r="G457" s="369">
        <v>142</v>
      </c>
      <c r="H457" s="369">
        <v>106</v>
      </c>
      <c r="I457" s="369">
        <v>23</v>
      </c>
      <c r="J457" s="369">
        <v>238</v>
      </c>
      <c r="K457" s="369">
        <v>99</v>
      </c>
      <c r="L457" s="369">
        <v>13</v>
      </c>
      <c r="M457" s="369">
        <v>6</v>
      </c>
      <c r="N457" s="369">
        <v>4</v>
      </c>
      <c r="O457" s="369">
        <v>4</v>
      </c>
      <c r="P457" s="369">
        <v>28</v>
      </c>
      <c r="Q457" s="369">
        <v>17</v>
      </c>
      <c r="R457" s="369">
        <v>24</v>
      </c>
      <c r="S457" s="369">
        <v>11</v>
      </c>
      <c r="T457" s="369">
        <v>37</v>
      </c>
      <c r="U457" s="369">
        <v>71</v>
      </c>
      <c r="V457" s="369">
        <v>136</v>
      </c>
      <c r="W457" s="369">
        <v>193</v>
      </c>
      <c r="X457" s="369">
        <v>65</v>
      </c>
      <c r="Y457" s="369">
        <v>70</v>
      </c>
      <c r="Z457" s="369">
        <v>6</v>
      </c>
      <c r="AA457" s="369">
        <v>8</v>
      </c>
      <c r="AB457" s="369">
        <v>45</v>
      </c>
      <c r="AC457" s="369">
        <v>54</v>
      </c>
      <c r="AD457" s="369">
        <v>3</v>
      </c>
      <c r="AE457" s="369">
        <v>2</v>
      </c>
    </row>
    <row r="458" spans="1:31" s="369" customFormat="1" ht="32.25" customHeight="1" x14ac:dyDescent="0.25">
      <c r="A458" s="384" t="s">
        <v>42</v>
      </c>
      <c r="B458" s="378" t="s">
        <v>100</v>
      </c>
      <c r="C458" s="378" t="s">
        <v>869</v>
      </c>
      <c r="D458" s="369">
        <v>44</v>
      </c>
      <c r="E458" s="369">
        <v>133</v>
      </c>
      <c r="F458" s="369">
        <v>74</v>
      </c>
      <c r="G458" s="369">
        <v>262</v>
      </c>
      <c r="H458" s="369">
        <v>0</v>
      </c>
      <c r="I458" s="369">
        <v>0</v>
      </c>
      <c r="J458" s="369">
        <v>0</v>
      </c>
      <c r="K458" s="369">
        <v>0</v>
      </c>
      <c r="L458" s="369">
        <v>16</v>
      </c>
      <c r="M458" s="369">
        <v>33</v>
      </c>
      <c r="N458" s="369">
        <v>0</v>
      </c>
      <c r="O458" s="369">
        <v>0</v>
      </c>
      <c r="P458" s="369">
        <v>0</v>
      </c>
      <c r="Q458" s="369">
        <v>0</v>
      </c>
      <c r="R458" s="369">
        <v>0</v>
      </c>
      <c r="S458" s="369">
        <v>0</v>
      </c>
      <c r="T458" s="369">
        <v>0</v>
      </c>
      <c r="U458" s="369">
        <v>0</v>
      </c>
      <c r="V458" s="369">
        <v>0</v>
      </c>
      <c r="W458" s="369">
        <v>0</v>
      </c>
      <c r="X458" s="369">
        <v>0</v>
      </c>
      <c r="Y458" s="369">
        <v>0</v>
      </c>
      <c r="Z458" s="369">
        <v>0</v>
      </c>
      <c r="AA458" s="369">
        <v>2</v>
      </c>
      <c r="AB458" s="369">
        <v>0</v>
      </c>
      <c r="AC458" s="369">
        <v>2</v>
      </c>
      <c r="AD458" s="369">
        <v>0</v>
      </c>
      <c r="AE458" s="369">
        <v>0</v>
      </c>
    </row>
    <row r="459" spans="1:31" s="369" customFormat="1" ht="32.25" customHeight="1" x14ac:dyDescent="0.25">
      <c r="A459" s="384" t="s">
        <v>42</v>
      </c>
      <c r="B459" s="378" t="s">
        <v>100</v>
      </c>
      <c r="C459" s="378" t="s">
        <v>870</v>
      </c>
      <c r="D459" s="369">
        <v>19</v>
      </c>
      <c r="E459" s="369">
        <v>96</v>
      </c>
      <c r="F459" s="369">
        <v>49</v>
      </c>
      <c r="G459" s="369">
        <v>261</v>
      </c>
      <c r="H459" s="369">
        <v>10</v>
      </c>
      <c r="I459" s="369">
        <v>51</v>
      </c>
      <c r="J459" s="369">
        <v>9</v>
      </c>
      <c r="K459" s="369">
        <v>16</v>
      </c>
      <c r="L459" s="369">
        <v>3</v>
      </c>
      <c r="M459" s="369">
        <v>22</v>
      </c>
      <c r="N459" s="369">
        <v>0</v>
      </c>
      <c r="O459" s="369">
        <v>0</v>
      </c>
      <c r="P459" s="369">
        <v>1</v>
      </c>
      <c r="Q459" s="369">
        <v>5</v>
      </c>
      <c r="R459" s="369">
        <v>0</v>
      </c>
      <c r="S459" s="369">
        <v>3</v>
      </c>
      <c r="T459" s="369">
        <v>0</v>
      </c>
      <c r="U459" s="369">
        <v>0</v>
      </c>
      <c r="V459" s="369">
        <v>0</v>
      </c>
      <c r="W459" s="369">
        <v>0</v>
      </c>
      <c r="X459" s="369">
        <v>0</v>
      </c>
      <c r="Y459" s="369">
        <v>0</v>
      </c>
      <c r="Z459" s="369">
        <v>0</v>
      </c>
      <c r="AA459" s="369">
        <v>0</v>
      </c>
      <c r="AB459" s="369">
        <v>0</v>
      </c>
      <c r="AC459" s="369">
        <v>2</v>
      </c>
      <c r="AD459" s="369">
        <v>0</v>
      </c>
      <c r="AE459" s="369">
        <v>0</v>
      </c>
    </row>
    <row r="460" spans="1:31" s="369" customFormat="1" ht="32.25" customHeight="1" x14ac:dyDescent="0.25">
      <c r="A460" s="384" t="s">
        <v>42</v>
      </c>
      <c r="B460" s="378" t="s">
        <v>100</v>
      </c>
      <c r="C460" s="378" t="s">
        <v>871</v>
      </c>
      <c r="D460" s="369">
        <v>28</v>
      </c>
      <c r="E460" s="369">
        <v>99</v>
      </c>
      <c r="F460" s="369">
        <v>67</v>
      </c>
      <c r="G460" s="369">
        <v>270</v>
      </c>
      <c r="H460" s="369">
        <v>8</v>
      </c>
      <c r="I460" s="369">
        <v>22</v>
      </c>
      <c r="J460" s="369">
        <v>11</v>
      </c>
      <c r="K460" s="369">
        <v>16</v>
      </c>
      <c r="L460" s="369">
        <v>8</v>
      </c>
      <c r="M460" s="369">
        <v>39</v>
      </c>
      <c r="N460" s="369">
        <v>9</v>
      </c>
      <c r="O460" s="369">
        <v>38</v>
      </c>
      <c r="P460" s="369">
        <v>0</v>
      </c>
      <c r="Q460" s="369">
        <v>3</v>
      </c>
      <c r="R460" s="369">
        <v>0</v>
      </c>
      <c r="S460" s="369">
        <v>0</v>
      </c>
      <c r="T460" s="369">
        <v>0</v>
      </c>
      <c r="U460" s="369">
        <v>0</v>
      </c>
      <c r="V460" s="369">
        <v>0</v>
      </c>
      <c r="W460" s="369">
        <v>0</v>
      </c>
      <c r="X460" s="369">
        <v>2</v>
      </c>
      <c r="Y460" s="369">
        <v>3</v>
      </c>
      <c r="Z460" s="369">
        <v>2</v>
      </c>
      <c r="AA460" s="369">
        <v>2</v>
      </c>
      <c r="AB460" s="369">
        <v>16</v>
      </c>
      <c r="AC460" s="369">
        <v>32</v>
      </c>
      <c r="AD460" s="369">
        <v>3</v>
      </c>
      <c r="AE460" s="369">
        <v>4</v>
      </c>
    </row>
    <row r="461" spans="1:31" s="369" customFormat="1" ht="32.25" customHeight="1" x14ac:dyDescent="0.25">
      <c r="A461" s="384" t="s">
        <v>42</v>
      </c>
      <c r="B461" s="378" t="s">
        <v>100</v>
      </c>
      <c r="C461" s="378" t="s">
        <v>246</v>
      </c>
      <c r="D461" s="369">
        <v>39</v>
      </c>
      <c r="E461" s="369">
        <v>43</v>
      </c>
      <c r="F461" s="369">
        <v>112</v>
      </c>
      <c r="G461" s="369">
        <v>97</v>
      </c>
      <c r="H461" s="369">
        <v>0</v>
      </c>
      <c r="I461" s="369">
        <v>0</v>
      </c>
      <c r="J461" s="369">
        <v>0</v>
      </c>
      <c r="K461" s="369">
        <v>0</v>
      </c>
      <c r="L461" s="369">
        <v>29</v>
      </c>
      <c r="M461" s="369">
        <v>40</v>
      </c>
      <c r="N461" s="369">
        <v>0</v>
      </c>
      <c r="O461" s="369">
        <v>0</v>
      </c>
      <c r="P461" s="369">
        <v>0</v>
      </c>
      <c r="Q461" s="369">
        <v>0</v>
      </c>
      <c r="R461" s="369">
        <v>0</v>
      </c>
      <c r="S461" s="369">
        <v>0</v>
      </c>
      <c r="T461" s="369">
        <v>0</v>
      </c>
      <c r="U461" s="369">
        <v>0</v>
      </c>
      <c r="V461" s="369">
        <v>0</v>
      </c>
      <c r="W461" s="369">
        <v>0</v>
      </c>
      <c r="X461" s="369">
        <v>0</v>
      </c>
      <c r="Y461" s="369">
        <v>0</v>
      </c>
      <c r="Z461" s="369">
        <v>0</v>
      </c>
      <c r="AA461" s="369">
        <v>0</v>
      </c>
      <c r="AB461" s="369">
        <v>0</v>
      </c>
      <c r="AC461" s="369">
        <v>0</v>
      </c>
      <c r="AD461" s="369">
        <v>0</v>
      </c>
      <c r="AE461" s="369">
        <v>0</v>
      </c>
    </row>
    <row r="462" spans="1:31" s="369" customFormat="1" ht="32.25" customHeight="1" x14ac:dyDescent="0.25">
      <c r="A462" s="384" t="s">
        <v>42</v>
      </c>
      <c r="B462" s="378" t="s">
        <v>92</v>
      </c>
      <c r="C462" s="378" t="s">
        <v>872</v>
      </c>
      <c r="D462" s="369">
        <v>18</v>
      </c>
      <c r="E462" s="369">
        <v>112</v>
      </c>
      <c r="F462" s="369">
        <v>79</v>
      </c>
      <c r="G462" s="369">
        <v>358</v>
      </c>
      <c r="H462" s="369">
        <v>27</v>
      </c>
      <c r="I462" s="369">
        <v>104</v>
      </c>
      <c r="J462" s="369">
        <v>45</v>
      </c>
      <c r="K462" s="369">
        <v>126</v>
      </c>
      <c r="L462" s="369">
        <v>4</v>
      </c>
      <c r="M462" s="369">
        <v>15</v>
      </c>
      <c r="N462" s="369">
        <v>4</v>
      </c>
      <c r="O462" s="369">
        <v>11</v>
      </c>
      <c r="P462" s="369">
        <v>3</v>
      </c>
      <c r="Q462" s="369">
        <v>29</v>
      </c>
      <c r="R462" s="369">
        <v>5</v>
      </c>
      <c r="S462" s="369">
        <v>12</v>
      </c>
      <c r="T462" s="369">
        <v>8</v>
      </c>
      <c r="U462" s="369">
        <v>41</v>
      </c>
      <c r="V462" s="369">
        <v>20</v>
      </c>
      <c r="W462" s="369">
        <v>122</v>
      </c>
      <c r="X462" s="369">
        <v>2</v>
      </c>
      <c r="Y462" s="369">
        <v>26</v>
      </c>
      <c r="Z462" s="369">
        <v>0</v>
      </c>
      <c r="AA462" s="369">
        <v>0</v>
      </c>
      <c r="AB462" s="369">
        <v>9</v>
      </c>
      <c r="AC462" s="369">
        <v>36</v>
      </c>
      <c r="AD462" s="369">
        <v>0</v>
      </c>
      <c r="AE462" s="369">
        <v>1</v>
      </c>
    </row>
    <row r="463" spans="1:31" s="369" customFormat="1" ht="32.25" customHeight="1" x14ac:dyDescent="0.25">
      <c r="A463" s="384" t="s">
        <v>42</v>
      </c>
      <c r="B463" s="378" t="s">
        <v>92</v>
      </c>
      <c r="C463" s="378" t="s">
        <v>873</v>
      </c>
      <c r="D463" s="369">
        <v>35</v>
      </c>
      <c r="E463" s="369">
        <v>83</v>
      </c>
      <c r="F463" s="369">
        <v>86</v>
      </c>
      <c r="G463" s="369">
        <v>244</v>
      </c>
      <c r="H463" s="369">
        <v>0</v>
      </c>
      <c r="I463" s="369">
        <v>0</v>
      </c>
      <c r="J463" s="369">
        <v>0</v>
      </c>
      <c r="K463" s="369">
        <v>0</v>
      </c>
      <c r="L463" s="369">
        <v>10</v>
      </c>
      <c r="M463" s="369">
        <v>35</v>
      </c>
      <c r="N463" s="369">
        <v>0</v>
      </c>
      <c r="O463" s="369">
        <v>0</v>
      </c>
      <c r="P463" s="369">
        <v>0</v>
      </c>
      <c r="Q463" s="369">
        <v>0</v>
      </c>
      <c r="R463" s="369">
        <v>0</v>
      </c>
      <c r="S463" s="369">
        <v>0</v>
      </c>
      <c r="T463" s="369">
        <v>0</v>
      </c>
      <c r="U463" s="369">
        <v>0</v>
      </c>
      <c r="V463" s="369">
        <v>0</v>
      </c>
      <c r="W463" s="369">
        <v>0</v>
      </c>
      <c r="X463" s="369">
        <v>0</v>
      </c>
      <c r="Y463" s="369">
        <v>0</v>
      </c>
      <c r="Z463" s="369">
        <v>0</v>
      </c>
      <c r="AA463" s="369">
        <v>0</v>
      </c>
      <c r="AB463" s="369">
        <v>0</v>
      </c>
      <c r="AC463" s="369">
        <v>0</v>
      </c>
      <c r="AD463" s="369">
        <v>0</v>
      </c>
      <c r="AE463" s="369">
        <v>0</v>
      </c>
    </row>
    <row r="464" spans="1:31" s="369" customFormat="1" ht="32.25" customHeight="1" x14ac:dyDescent="0.25">
      <c r="A464" s="384" t="s">
        <v>42</v>
      </c>
      <c r="B464" s="378" t="s">
        <v>798</v>
      </c>
      <c r="C464" s="378" t="s">
        <v>874</v>
      </c>
      <c r="D464" s="369">
        <v>25</v>
      </c>
      <c r="E464" s="369">
        <v>98</v>
      </c>
      <c r="F464" s="369">
        <v>73</v>
      </c>
      <c r="G464" s="369">
        <v>287</v>
      </c>
      <c r="H464" s="369">
        <v>14</v>
      </c>
      <c r="I464" s="369">
        <v>42</v>
      </c>
      <c r="J464" s="369">
        <v>77</v>
      </c>
      <c r="K464" s="369">
        <v>182</v>
      </c>
      <c r="L464" s="369">
        <v>14</v>
      </c>
      <c r="M464" s="369">
        <v>35</v>
      </c>
      <c r="N464" s="369">
        <v>3</v>
      </c>
      <c r="O464" s="369">
        <v>17</v>
      </c>
      <c r="P464" s="369">
        <v>7</v>
      </c>
      <c r="Q464" s="369">
        <v>40</v>
      </c>
      <c r="R464" s="369">
        <v>4</v>
      </c>
      <c r="S464" s="369">
        <v>9</v>
      </c>
      <c r="T464" s="369">
        <v>50</v>
      </c>
      <c r="U464" s="369">
        <v>135</v>
      </c>
      <c r="V464" s="369">
        <v>67</v>
      </c>
      <c r="W464" s="369">
        <v>243</v>
      </c>
      <c r="X464" s="369">
        <v>23</v>
      </c>
      <c r="Y464" s="369">
        <v>94</v>
      </c>
      <c r="Z464" s="369">
        <v>3</v>
      </c>
      <c r="AA464" s="369">
        <v>3</v>
      </c>
      <c r="AB464" s="369">
        <v>28</v>
      </c>
      <c r="AC464" s="369">
        <v>61</v>
      </c>
      <c r="AD464" s="369">
        <v>0</v>
      </c>
      <c r="AE464" s="369">
        <v>2</v>
      </c>
    </row>
    <row r="465" spans="1:34" s="369" customFormat="1" ht="32.25" customHeight="1" x14ac:dyDescent="0.25">
      <c r="A465" s="384" t="s">
        <v>42</v>
      </c>
      <c r="B465" s="378" t="s">
        <v>798</v>
      </c>
      <c r="C465" s="378" t="s">
        <v>875</v>
      </c>
      <c r="D465" s="369">
        <v>51</v>
      </c>
      <c r="E465" s="369">
        <v>80</v>
      </c>
      <c r="F465" s="369">
        <v>205</v>
      </c>
      <c r="G465" s="369">
        <v>293</v>
      </c>
      <c r="H465" s="369">
        <v>29</v>
      </c>
      <c r="I465" s="369">
        <v>45</v>
      </c>
      <c r="J465" s="369">
        <v>58</v>
      </c>
      <c r="K465" s="369">
        <v>83</v>
      </c>
      <c r="L465" s="369">
        <v>16</v>
      </c>
      <c r="M465" s="369">
        <v>22</v>
      </c>
      <c r="N465" s="369">
        <v>14</v>
      </c>
      <c r="O465" s="369">
        <v>24</v>
      </c>
      <c r="P465" s="369">
        <v>10</v>
      </c>
      <c r="Q465" s="369">
        <v>29</v>
      </c>
      <c r="R465" s="369">
        <v>6</v>
      </c>
      <c r="S465" s="369">
        <v>10</v>
      </c>
      <c r="T465" s="369">
        <v>37</v>
      </c>
      <c r="U465" s="369">
        <v>67</v>
      </c>
      <c r="V465" s="369">
        <v>38</v>
      </c>
      <c r="W465" s="369">
        <v>71</v>
      </c>
      <c r="X465" s="369">
        <v>53</v>
      </c>
      <c r="Y465" s="369">
        <v>82</v>
      </c>
      <c r="Z465" s="369">
        <v>2</v>
      </c>
      <c r="AA465" s="369">
        <v>4</v>
      </c>
      <c r="AB465" s="369">
        <v>24</v>
      </c>
      <c r="AC465" s="369">
        <v>22</v>
      </c>
      <c r="AD465" s="369">
        <v>1</v>
      </c>
      <c r="AE465" s="369">
        <v>1</v>
      </c>
    </row>
    <row r="466" spans="1:34" s="369" customFormat="1" ht="32.25" customHeight="1" x14ac:dyDescent="0.25">
      <c r="A466" s="384" t="s">
        <v>42</v>
      </c>
      <c r="B466" s="378" t="s">
        <v>360</v>
      </c>
      <c r="C466" s="378" t="s">
        <v>88</v>
      </c>
      <c r="D466" s="369">
        <v>189</v>
      </c>
      <c r="E466" s="369">
        <v>33</v>
      </c>
      <c r="F466" s="369">
        <v>739</v>
      </c>
      <c r="G466" s="369">
        <v>129</v>
      </c>
      <c r="H466" s="369">
        <v>495</v>
      </c>
      <c r="I466" s="369">
        <v>77</v>
      </c>
      <c r="J466" s="369">
        <v>1666</v>
      </c>
      <c r="K466" s="369">
        <v>228</v>
      </c>
      <c r="L466" s="369">
        <v>77</v>
      </c>
      <c r="M466" s="369">
        <v>22</v>
      </c>
      <c r="N466" s="369">
        <v>12</v>
      </c>
      <c r="O466" s="369">
        <v>2</v>
      </c>
      <c r="P466" s="369">
        <v>29</v>
      </c>
      <c r="Q466" s="369">
        <v>9</v>
      </c>
      <c r="R466" s="369">
        <v>106</v>
      </c>
      <c r="S466" s="369">
        <v>16</v>
      </c>
      <c r="T466" s="369">
        <v>13</v>
      </c>
      <c r="U466" s="369">
        <v>4</v>
      </c>
      <c r="V466" s="369">
        <v>23</v>
      </c>
      <c r="W466" s="369">
        <v>7</v>
      </c>
      <c r="X466" s="369">
        <v>0</v>
      </c>
      <c r="Y466" s="369">
        <v>0</v>
      </c>
      <c r="Z466" s="369">
        <v>8</v>
      </c>
      <c r="AA466" s="369">
        <v>4</v>
      </c>
      <c r="AB466" s="369">
        <v>47</v>
      </c>
      <c r="AC466" s="369">
        <v>12</v>
      </c>
      <c r="AD466" s="369">
        <v>0</v>
      </c>
      <c r="AE466" s="369">
        <v>0</v>
      </c>
    </row>
    <row r="467" spans="1:34" s="369" customFormat="1" ht="32.25" customHeight="1" x14ac:dyDescent="0.25">
      <c r="A467" s="384" t="s">
        <v>42</v>
      </c>
      <c r="B467" s="378" t="s">
        <v>360</v>
      </c>
      <c r="C467" s="378" t="s">
        <v>87</v>
      </c>
      <c r="D467" s="369">
        <v>133</v>
      </c>
      <c r="E467" s="369">
        <v>20</v>
      </c>
      <c r="F467" s="369">
        <v>437</v>
      </c>
      <c r="G467" s="369">
        <v>75</v>
      </c>
      <c r="H467" s="369">
        <v>251</v>
      </c>
      <c r="I467" s="369">
        <v>23</v>
      </c>
      <c r="J467" s="369">
        <v>776</v>
      </c>
      <c r="K467" s="369">
        <v>58</v>
      </c>
      <c r="L467" s="369">
        <v>44</v>
      </c>
      <c r="M467" s="369">
        <v>10</v>
      </c>
      <c r="N467" s="369">
        <v>9</v>
      </c>
      <c r="O467" s="369">
        <v>4</v>
      </c>
      <c r="P467" s="369">
        <v>18</v>
      </c>
      <c r="Q467" s="369">
        <v>16</v>
      </c>
      <c r="R467" s="369">
        <v>51</v>
      </c>
      <c r="S467" s="369">
        <v>4</v>
      </c>
      <c r="T467" s="369">
        <v>0</v>
      </c>
      <c r="U467" s="369">
        <v>0</v>
      </c>
      <c r="V467" s="369">
        <v>0</v>
      </c>
      <c r="W467" s="369">
        <v>0</v>
      </c>
      <c r="X467" s="369">
        <v>0</v>
      </c>
      <c r="Y467" s="369">
        <v>0</v>
      </c>
      <c r="Z467" s="369">
        <v>0</v>
      </c>
      <c r="AA467" s="369">
        <v>0</v>
      </c>
      <c r="AB467" s="369">
        <v>0</v>
      </c>
      <c r="AC467" s="369">
        <v>0</v>
      </c>
      <c r="AD467" s="369">
        <v>0</v>
      </c>
      <c r="AE467" s="369">
        <v>0</v>
      </c>
    </row>
    <row r="468" spans="1:34" s="369" customFormat="1" ht="32.25" customHeight="1" x14ac:dyDescent="0.25">
      <c r="A468" s="384" t="s">
        <v>42</v>
      </c>
      <c r="B468" s="378" t="s">
        <v>360</v>
      </c>
      <c r="C468" s="378" t="s">
        <v>85</v>
      </c>
      <c r="D468" s="369">
        <v>67</v>
      </c>
      <c r="E468" s="369">
        <v>67</v>
      </c>
      <c r="F468" s="369">
        <v>204</v>
      </c>
      <c r="G468" s="369">
        <v>211</v>
      </c>
      <c r="H468" s="369">
        <v>76</v>
      </c>
      <c r="I468" s="369">
        <v>124</v>
      </c>
      <c r="J468" s="369">
        <v>257</v>
      </c>
      <c r="K468" s="369">
        <v>251</v>
      </c>
      <c r="L468" s="369">
        <v>20</v>
      </c>
      <c r="M468" s="369">
        <v>19</v>
      </c>
      <c r="N468" s="369">
        <v>2</v>
      </c>
      <c r="O468" s="369">
        <v>3</v>
      </c>
      <c r="P468" s="369">
        <v>9</v>
      </c>
      <c r="Q468" s="369">
        <v>12</v>
      </c>
      <c r="R468" s="369">
        <v>28</v>
      </c>
      <c r="S468" s="369">
        <v>14</v>
      </c>
      <c r="T468" s="369">
        <v>3</v>
      </c>
      <c r="U468" s="369">
        <v>8</v>
      </c>
      <c r="V468" s="369">
        <v>3</v>
      </c>
      <c r="W468" s="369">
        <v>7</v>
      </c>
      <c r="X468" s="369">
        <v>0</v>
      </c>
      <c r="Y468" s="369">
        <v>0</v>
      </c>
      <c r="Z468" s="369">
        <v>0</v>
      </c>
      <c r="AA468" s="369">
        <v>0</v>
      </c>
      <c r="AB468" s="369">
        <v>0</v>
      </c>
      <c r="AC468" s="369">
        <v>0</v>
      </c>
      <c r="AD468" s="369">
        <v>0</v>
      </c>
      <c r="AE468" s="369">
        <v>0</v>
      </c>
    </row>
    <row r="469" spans="1:34" s="369" customFormat="1" ht="32.25" customHeight="1" x14ac:dyDescent="0.25">
      <c r="A469" s="384" t="s">
        <v>42</v>
      </c>
      <c r="B469" s="378" t="s">
        <v>799</v>
      </c>
      <c r="C469" s="378" t="s">
        <v>837</v>
      </c>
      <c r="D469" s="369">
        <v>104</v>
      </c>
      <c r="E469" s="369">
        <v>54</v>
      </c>
      <c r="F469" s="369">
        <v>245</v>
      </c>
      <c r="G469" s="369">
        <v>122</v>
      </c>
      <c r="H469" s="369">
        <v>0</v>
      </c>
      <c r="I469" s="369">
        <v>0</v>
      </c>
      <c r="J469" s="369">
        <v>0</v>
      </c>
      <c r="K469" s="369">
        <v>0</v>
      </c>
      <c r="L469" s="369">
        <v>42</v>
      </c>
      <c r="M469" s="369">
        <v>8</v>
      </c>
      <c r="N469" s="369">
        <v>0</v>
      </c>
      <c r="O469" s="369">
        <v>0</v>
      </c>
      <c r="P469" s="369">
        <v>0</v>
      </c>
      <c r="Q469" s="369">
        <v>0</v>
      </c>
      <c r="R469" s="369">
        <v>0</v>
      </c>
      <c r="S469" s="369">
        <v>0</v>
      </c>
      <c r="T469" s="369">
        <v>0</v>
      </c>
      <c r="U469" s="369">
        <v>0</v>
      </c>
      <c r="V469" s="369">
        <v>0</v>
      </c>
      <c r="W469" s="369">
        <v>0</v>
      </c>
      <c r="X469" s="369">
        <v>0</v>
      </c>
      <c r="Y469" s="369">
        <v>0</v>
      </c>
      <c r="Z469" s="369">
        <v>10</v>
      </c>
      <c r="AA469" s="369">
        <v>8</v>
      </c>
      <c r="AB469" s="369">
        <v>11</v>
      </c>
      <c r="AC469" s="369">
        <v>10</v>
      </c>
      <c r="AD469" s="369">
        <v>0</v>
      </c>
      <c r="AE469" s="369">
        <v>0</v>
      </c>
    </row>
    <row r="470" spans="1:34" s="369" customFormat="1" ht="32.25" customHeight="1" x14ac:dyDescent="0.25">
      <c r="A470" s="384" t="s">
        <v>42</v>
      </c>
      <c r="B470" s="378" t="s">
        <v>799</v>
      </c>
      <c r="C470" s="378" t="s">
        <v>876</v>
      </c>
      <c r="D470" s="369">
        <v>86</v>
      </c>
      <c r="E470" s="369">
        <v>81</v>
      </c>
      <c r="F470" s="369">
        <v>303</v>
      </c>
      <c r="G470" s="369">
        <v>209</v>
      </c>
      <c r="H470" s="369">
        <v>62</v>
      </c>
      <c r="I470" s="369">
        <v>19</v>
      </c>
      <c r="J470" s="369">
        <v>106</v>
      </c>
      <c r="K470" s="369">
        <v>57</v>
      </c>
      <c r="L470" s="369">
        <v>57</v>
      </c>
      <c r="M470" s="369">
        <v>44</v>
      </c>
      <c r="N470" s="369">
        <v>6</v>
      </c>
      <c r="O470" s="369">
        <v>3</v>
      </c>
      <c r="P470" s="369">
        <v>33</v>
      </c>
      <c r="Q470" s="369">
        <v>20</v>
      </c>
      <c r="R470" s="369">
        <v>11</v>
      </c>
      <c r="S470" s="369">
        <v>3</v>
      </c>
      <c r="T470" s="369">
        <v>10</v>
      </c>
      <c r="U470" s="369">
        <v>27</v>
      </c>
      <c r="V470" s="369">
        <v>97</v>
      </c>
      <c r="W470" s="369">
        <v>103</v>
      </c>
      <c r="X470" s="369">
        <v>43</v>
      </c>
      <c r="Y470" s="369">
        <v>33</v>
      </c>
      <c r="Z470" s="369">
        <v>3</v>
      </c>
      <c r="AA470" s="369">
        <v>0</v>
      </c>
      <c r="AB470" s="369">
        <v>19</v>
      </c>
      <c r="AC470" s="369">
        <v>9</v>
      </c>
      <c r="AD470" s="369">
        <v>2</v>
      </c>
      <c r="AE470" s="369">
        <v>1</v>
      </c>
    </row>
    <row r="471" spans="1:34" s="369" customFormat="1" ht="32.25" customHeight="1" x14ac:dyDescent="0.25">
      <c r="A471" s="384" t="s">
        <v>42</v>
      </c>
      <c r="B471" s="378" t="s">
        <v>799</v>
      </c>
      <c r="C471" s="378" t="s">
        <v>877</v>
      </c>
      <c r="D471" s="369">
        <v>143</v>
      </c>
      <c r="E471" s="369">
        <v>16</v>
      </c>
      <c r="F471" s="369">
        <v>468</v>
      </c>
      <c r="G471" s="369">
        <v>75</v>
      </c>
      <c r="H471" s="369">
        <v>115</v>
      </c>
      <c r="I471" s="369">
        <v>13</v>
      </c>
      <c r="J471" s="369">
        <v>523</v>
      </c>
      <c r="K471" s="369">
        <v>119</v>
      </c>
      <c r="L471" s="369">
        <v>77</v>
      </c>
      <c r="M471" s="369">
        <v>18</v>
      </c>
      <c r="N471" s="369">
        <v>0</v>
      </c>
      <c r="O471" s="369">
        <v>0</v>
      </c>
      <c r="P471" s="369">
        <v>19</v>
      </c>
      <c r="Q471" s="369">
        <v>6</v>
      </c>
      <c r="R471" s="369">
        <v>62</v>
      </c>
      <c r="S471" s="369">
        <v>15</v>
      </c>
      <c r="T471" s="369">
        <v>44</v>
      </c>
      <c r="U471" s="369">
        <v>17</v>
      </c>
      <c r="V471" s="369">
        <v>69</v>
      </c>
      <c r="W471" s="369">
        <v>32</v>
      </c>
      <c r="X471" s="369">
        <v>50</v>
      </c>
      <c r="Y471" s="369">
        <v>14</v>
      </c>
      <c r="Z471" s="369">
        <v>2</v>
      </c>
      <c r="AA471" s="369">
        <v>0</v>
      </c>
      <c r="AB471" s="369">
        <v>64</v>
      </c>
      <c r="AC471" s="369">
        <v>18</v>
      </c>
      <c r="AD471" s="369">
        <v>4</v>
      </c>
      <c r="AE471" s="369">
        <v>1</v>
      </c>
    </row>
    <row r="472" spans="1:34" s="369" customFormat="1" ht="32.25" customHeight="1" x14ac:dyDescent="0.25">
      <c r="A472" s="384" t="s">
        <v>42</v>
      </c>
      <c r="B472" s="378" t="s">
        <v>799</v>
      </c>
      <c r="C472" s="378" t="s">
        <v>878</v>
      </c>
      <c r="D472" s="369">
        <v>109</v>
      </c>
      <c r="E472" s="369">
        <v>39</v>
      </c>
      <c r="F472" s="369">
        <v>398</v>
      </c>
      <c r="G472" s="369">
        <v>92</v>
      </c>
      <c r="H472" s="369">
        <v>146</v>
      </c>
      <c r="I472" s="369">
        <v>21</v>
      </c>
      <c r="J472" s="369">
        <v>477</v>
      </c>
      <c r="K472" s="369">
        <v>132</v>
      </c>
      <c r="L472" s="369">
        <v>40</v>
      </c>
      <c r="M472" s="369">
        <v>15</v>
      </c>
      <c r="N472" s="369">
        <v>0</v>
      </c>
      <c r="O472" s="369">
        <v>0</v>
      </c>
      <c r="P472" s="369">
        <v>6</v>
      </c>
      <c r="Q472" s="369">
        <v>1</v>
      </c>
      <c r="R472" s="369">
        <v>49</v>
      </c>
      <c r="S472" s="369">
        <v>12</v>
      </c>
      <c r="T472" s="369">
        <v>0</v>
      </c>
      <c r="U472" s="369">
        <v>0</v>
      </c>
      <c r="V472" s="369">
        <v>0</v>
      </c>
      <c r="W472" s="369">
        <v>0</v>
      </c>
      <c r="X472" s="369">
        <v>0</v>
      </c>
      <c r="Y472" s="369">
        <v>0</v>
      </c>
      <c r="Z472" s="369">
        <v>0</v>
      </c>
      <c r="AA472" s="369">
        <v>0</v>
      </c>
      <c r="AB472" s="369">
        <v>4</v>
      </c>
      <c r="AC472" s="369">
        <v>4</v>
      </c>
      <c r="AD472" s="369">
        <v>0</v>
      </c>
      <c r="AE472" s="369">
        <v>0</v>
      </c>
    </row>
    <row r="473" spans="1:34" s="369" customFormat="1" ht="32.25" customHeight="1" x14ac:dyDescent="0.25">
      <c r="A473" s="384" t="s">
        <v>755</v>
      </c>
      <c r="B473" s="378" t="s">
        <v>800</v>
      </c>
      <c r="C473" s="378" t="s">
        <v>879</v>
      </c>
      <c r="D473" s="401">
        <v>134</v>
      </c>
      <c r="E473" s="401">
        <v>202</v>
      </c>
      <c r="F473" s="401">
        <v>448</v>
      </c>
      <c r="G473" s="401">
        <v>813</v>
      </c>
      <c r="H473" s="401">
        <v>271</v>
      </c>
      <c r="I473" s="401">
        <v>346</v>
      </c>
      <c r="J473" s="401">
        <v>1026</v>
      </c>
      <c r="K473" s="401">
        <v>967</v>
      </c>
      <c r="L473" s="401">
        <v>18</v>
      </c>
      <c r="M473" s="401">
        <v>23</v>
      </c>
      <c r="N473" s="401">
        <v>10</v>
      </c>
      <c r="O473" s="401">
        <v>19</v>
      </c>
      <c r="P473" s="401">
        <v>65</v>
      </c>
      <c r="Q473" s="401">
        <v>130</v>
      </c>
      <c r="R473" s="401">
        <v>22</v>
      </c>
      <c r="S473" s="401">
        <v>23</v>
      </c>
      <c r="T473" s="401">
        <v>7</v>
      </c>
      <c r="U473" s="401">
        <v>27</v>
      </c>
      <c r="V473" s="401">
        <v>38</v>
      </c>
      <c r="W473" s="401">
        <v>61</v>
      </c>
      <c r="X473" s="401">
        <v>15</v>
      </c>
      <c r="Y473" s="401">
        <v>29</v>
      </c>
      <c r="Z473" s="401">
        <v>8</v>
      </c>
      <c r="AA473" s="401">
        <v>4</v>
      </c>
      <c r="AB473" s="401">
        <v>48</v>
      </c>
      <c r="AC473" s="401">
        <v>54</v>
      </c>
      <c r="AD473" s="401">
        <v>3</v>
      </c>
      <c r="AE473" s="401" t="s">
        <v>419</v>
      </c>
    </row>
    <row r="474" spans="1:34" s="369" customFormat="1" ht="32.25" customHeight="1" x14ac:dyDescent="0.25">
      <c r="A474" s="384" t="s">
        <v>755</v>
      </c>
      <c r="B474" s="378" t="s">
        <v>800</v>
      </c>
      <c r="C474" s="378" t="s">
        <v>880</v>
      </c>
      <c r="D474" s="401">
        <v>122</v>
      </c>
      <c r="E474" s="401">
        <v>112</v>
      </c>
      <c r="F474" s="401">
        <v>505</v>
      </c>
      <c r="G474" s="401">
        <v>458</v>
      </c>
      <c r="H474" s="401">
        <v>230</v>
      </c>
      <c r="I474" s="401">
        <v>120</v>
      </c>
      <c r="J474" s="401">
        <v>909</v>
      </c>
      <c r="K474" s="401">
        <v>709</v>
      </c>
      <c r="L474" s="401">
        <v>5</v>
      </c>
      <c r="M474" s="401">
        <v>15</v>
      </c>
      <c r="N474" s="401">
        <v>3</v>
      </c>
      <c r="O474" s="401"/>
      <c r="P474" s="401">
        <v>57</v>
      </c>
      <c r="Q474" s="401">
        <v>72</v>
      </c>
      <c r="R474" s="401">
        <v>29</v>
      </c>
      <c r="S474" s="401">
        <v>10</v>
      </c>
      <c r="T474" s="401">
        <v>36</v>
      </c>
      <c r="U474" s="401">
        <v>26</v>
      </c>
      <c r="V474" s="401">
        <v>67</v>
      </c>
      <c r="W474" s="401">
        <v>51</v>
      </c>
      <c r="X474" s="401">
        <v>19</v>
      </c>
      <c r="Y474" s="401">
        <v>37</v>
      </c>
      <c r="Z474" s="401">
        <v>1</v>
      </c>
      <c r="AA474" s="401">
        <v>1</v>
      </c>
      <c r="AB474" s="401">
        <v>56</v>
      </c>
      <c r="AC474" s="401">
        <v>37</v>
      </c>
      <c r="AD474" s="401" t="s">
        <v>419</v>
      </c>
      <c r="AE474" s="401" t="s">
        <v>419</v>
      </c>
    </row>
    <row r="475" spans="1:34" s="369" customFormat="1" ht="32.25" customHeight="1" x14ac:dyDescent="0.25">
      <c r="A475" s="384" t="s">
        <v>755</v>
      </c>
      <c r="B475" s="378" t="s">
        <v>66</v>
      </c>
      <c r="C475" s="378" t="s">
        <v>881</v>
      </c>
      <c r="D475" s="401">
        <v>74</v>
      </c>
      <c r="E475" s="401">
        <v>112</v>
      </c>
      <c r="F475" s="401">
        <v>285</v>
      </c>
      <c r="G475" s="401">
        <v>413</v>
      </c>
      <c r="H475" s="401">
        <v>126</v>
      </c>
      <c r="I475" s="401">
        <v>159</v>
      </c>
      <c r="J475" s="401">
        <v>676</v>
      </c>
      <c r="K475" s="401">
        <v>662</v>
      </c>
      <c r="L475" s="401">
        <v>4</v>
      </c>
      <c r="M475" s="401">
        <v>17</v>
      </c>
      <c r="N475" s="401">
        <v>4</v>
      </c>
      <c r="O475" s="401">
        <v>17</v>
      </c>
      <c r="P475" s="401">
        <v>44</v>
      </c>
      <c r="Q475" s="401">
        <v>69</v>
      </c>
      <c r="R475" s="401">
        <v>11</v>
      </c>
      <c r="S475" s="401">
        <v>17</v>
      </c>
      <c r="T475" s="401">
        <v>35</v>
      </c>
      <c r="U475" s="401">
        <v>10</v>
      </c>
      <c r="V475" s="401">
        <v>81</v>
      </c>
      <c r="W475" s="401">
        <v>52</v>
      </c>
      <c r="X475" s="401">
        <v>19</v>
      </c>
      <c r="Y475" s="401">
        <v>19</v>
      </c>
      <c r="Z475" s="401">
        <v>14</v>
      </c>
      <c r="AA475" s="401">
        <v>2</v>
      </c>
      <c r="AB475" s="401">
        <v>67</v>
      </c>
      <c r="AC475" s="401">
        <v>51</v>
      </c>
      <c r="AD475" s="401">
        <v>11</v>
      </c>
      <c r="AE475" s="401">
        <v>4</v>
      </c>
    </row>
    <row r="476" spans="1:34" s="369" customFormat="1" ht="32.25" customHeight="1" x14ac:dyDescent="0.25">
      <c r="A476" s="384" t="s">
        <v>755</v>
      </c>
      <c r="B476" s="378" t="s">
        <v>66</v>
      </c>
      <c r="C476" s="378" t="s">
        <v>175</v>
      </c>
      <c r="D476" s="401">
        <v>44</v>
      </c>
      <c r="E476" s="401">
        <v>152</v>
      </c>
      <c r="F476" s="401">
        <v>193</v>
      </c>
      <c r="G476" s="401">
        <v>534</v>
      </c>
      <c r="H476" s="401">
        <v>55</v>
      </c>
      <c r="I476" s="401">
        <v>137</v>
      </c>
      <c r="J476" s="401">
        <v>170</v>
      </c>
      <c r="K476" s="401">
        <v>305</v>
      </c>
      <c r="L476" s="401">
        <v>7</v>
      </c>
      <c r="M476" s="401">
        <v>21</v>
      </c>
      <c r="N476" s="401">
        <v>3</v>
      </c>
      <c r="O476" s="401">
        <v>12</v>
      </c>
      <c r="P476" s="401">
        <v>23</v>
      </c>
      <c r="Q476" s="401">
        <v>95</v>
      </c>
      <c r="R476" s="401">
        <v>6</v>
      </c>
      <c r="S476" s="401">
        <v>11</v>
      </c>
      <c r="T476" s="401">
        <v>6</v>
      </c>
      <c r="U476" s="401">
        <v>14</v>
      </c>
      <c r="V476" s="401">
        <v>6</v>
      </c>
      <c r="W476" s="401">
        <v>14</v>
      </c>
      <c r="X476" s="401">
        <v>5</v>
      </c>
      <c r="Y476" s="401">
        <v>15</v>
      </c>
      <c r="Z476" s="401">
        <v>2</v>
      </c>
      <c r="AA476" s="401">
        <v>7</v>
      </c>
      <c r="AB476" s="401">
        <v>26</v>
      </c>
      <c r="AC476" s="401">
        <v>28</v>
      </c>
      <c r="AD476" s="401">
        <v>2</v>
      </c>
      <c r="AE476" s="401">
        <v>4</v>
      </c>
    </row>
    <row r="477" spans="1:34" s="369" customFormat="1" ht="32.25" customHeight="1" x14ac:dyDescent="0.25">
      <c r="A477" s="384" t="s">
        <v>755</v>
      </c>
      <c r="B477" s="378" t="s">
        <v>247</v>
      </c>
      <c r="C477" s="378" t="s">
        <v>446</v>
      </c>
      <c r="D477" s="401">
        <v>48</v>
      </c>
      <c r="E477" s="401">
        <v>188</v>
      </c>
      <c r="F477" s="401">
        <v>231</v>
      </c>
      <c r="G477" s="401">
        <v>849</v>
      </c>
      <c r="H477" s="401">
        <v>122</v>
      </c>
      <c r="I477" s="401">
        <v>288</v>
      </c>
      <c r="J477" s="401">
        <v>588</v>
      </c>
      <c r="K477" s="401">
        <v>971</v>
      </c>
      <c r="L477" s="401">
        <v>3</v>
      </c>
      <c r="M477" s="401">
        <v>10</v>
      </c>
      <c r="N477" s="401">
        <v>8</v>
      </c>
      <c r="O477" s="401">
        <v>24</v>
      </c>
      <c r="P477" s="401">
        <v>39</v>
      </c>
      <c r="Q477" s="401">
        <v>159</v>
      </c>
      <c r="R477" s="401">
        <v>15</v>
      </c>
      <c r="S477" s="401">
        <v>28</v>
      </c>
      <c r="T477" s="401">
        <v>14</v>
      </c>
      <c r="U477" s="401">
        <v>16</v>
      </c>
      <c r="V477" s="401">
        <v>31</v>
      </c>
      <c r="W477" s="401">
        <v>64</v>
      </c>
      <c r="X477" s="401">
        <v>10</v>
      </c>
      <c r="Y477" s="401">
        <v>18</v>
      </c>
      <c r="Z477" s="401">
        <v>2</v>
      </c>
      <c r="AA477" s="401">
        <v>9</v>
      </c>
      <c r="AB477" s="401">
        <v>106</v>
      </c>
      <c r="AC477" s="401">
        <v>147</v>
      </c>
      <c r="AD477" s="401" t="s">
        <v>419</v>
      </c>
      <c r="AE477" s="401" t="s">
        <v>419</v>
      </c>
    </row>
    <row r="478" spans="1:34" s="369" customFormat="1" ht="32.25" customHeight="1" x14ac:dyDescent="0.25">
      <c r="A478" s="384" t="s">
        <v>755</v>
      </c>
      <c r="B478" s="378" t="s">
        <v>247</v>
      </c>
      <c r="C478" s="378" t="s">
        <v>882</v>
      </c>
      <c r="D478" s="401">
        <v>35</v>
      </c>
      <c r="E478" s="401">
        <v>112</v>
      </c>
      <c r="F478" s="401">
        <v>164</v>
      </c>
      <c r="G478" s="401">
        <v>577</v>
      </c>
      <c r="H478" s="401">
        <v>81</v>
      </c>
      <c r="I478" s="401">
        <v>220</v>
      </c>
      <c r="J478" s="401">
        <v>187</v>
      </c>
      <c r="K478" s="401">
        <v>461</v>
      </c>
      <c r="L478" s="401">
        <v>4</v>
      </c>
      <c r="M478" s="401">
        <v>5</v>
      </c>
      <c r="N478" s="401">
        <v>5</v>
      </c>
      <c r="O478" s="401">
        <v>12</v>
      </c>
      <c r="P478" s="401">
        <v>27</v>
      </c>
      <c r="Q478" s="401">
        <v>114</v>
      </c>
      <c r="R478" s="401">
        <v>2</v>
      </c>
      <c r="S478" s="401">
        <v>13</v>
      </c>
      <c r="T478" s="401" t="s">
        <v>419</v>
      </c>
      <c r="U478" s="401" t="s">
        <v>419</v>
      </c>
      <c r="V478" s="401">
        <v>4</v>
      </c>
      <c r="W478" s="401">
        <v>22</v>
      </c>
      <c r="X478" s="401">
        <v>1</v>
      </c>
      <c r="Y478" s="401">
        <f>Z481</f>
        <v>6</v>
      </c>
      <c r="Z478" s="401" t="s">
        <v>419</v>
      </c>
      <c r="AA478" s="401">
        <v>7</v>
      </c>
      <c r="AB478" s="401">
        <v>12</v>
      </c>
      <c r="AC478" s="401">
        <v>30</v>
      </c>
      <c r="AD478" s="401">
        <v>1</v>
      </c>
      <c r="AE478" s="401">
        <v>1</v>
      </c>
    </row>
    <row r="479" spans="1:34" s="369" customFormat="1" ht="32.25" customHeight="1" x14ac:dyDescent="0.25">
      <c r="A479" s="384" t="s">
        <v>755</v>
      </c>
      <c r="B479" s="378" t="s">
        <v>247</v>
      </c>
      <c r="C479" s="378" t="s">
        <v>72</v>
      </c>
      <c r="D479" s="401">
        <v>35</v>
      </c>
      <c r="E479" s="401">
        <v>183</v>
      </c>
      <c r="F479" s="401">
        <v>140</v>
      </c>
      <c r="G479" s="401">
        <v>713</v>
      </c>
      <c r="H479" s="401">
        <v>52</v>
      </c>
      <c r="I479" s="401">
        <v>191</v>
      </c>
      <c r="J479" s="401">
        <v>120</v>
      </c>
      <c r="K479" s="401">
        <v>357</v>
      </c>
      <c r="L479" s="401">
        <v>1</v>
      </c>
      <c r="M479" s="401">
        <v>8</v>
      </c>
      <c r="N479" s="401">
        <v>7</v>
      </c>
      <c r="O479" s="401">
        <v>40</v>
      </c>
      <c r="P479" s="401">
        <v>20</v>
      </c>
      <c r="Q479" s="401">
        <v>144</v>
      </c>
      <c r="R479" s="401">
        <v>4</v>
      </c>
      <c r="S479" s="401">
        <v>13</v>
      </c>
      <c r="T479" s="401" t="s">
        <v>419</v>
      </c>
      <c r="U479" s="401">
        <v>9</v>
      </c>
      <c r="V479" s="401">
        <v>4</v>
      </c>
      <c r="W479" s="401">
        <v>37</v>
      </c>
      <c r="X479" s="401">
        <v>4</v>
      </c>
      <c r="Y479" s="401">
        <v>14</v>
      </c>
      <c r="Z479" s="401" t="s">
        <v>419</v>
      </c>
      <c r="AA479" s="401" t="s">
        <v>419</v>
      </c>
      <c r="AB479" s="401">
        <v>50</v>
      </c>
      <c r="AC479" s="401">
        <v>49</v>
      </c>
      <c r="AD479" s="401" t="s">
        <v>419</v>
      </c>
      <c r="AE479" s="401" t="s">
        <v>419</v>
      </c>
    </row>
    <row r="480" spans="1:34" s="369" customFormat="1" ht="32.25" customHeight="1" x14ac:dyDescent="0.25">
      <c r="A480" s="384" t="s">
        <v>755</v>
      </c>
      <c r="B480" s="378" t="s">
        <v>801</v>
      </c>
      <c r="C480" s="378" t="s">
        <v>883</v>
      </c>
      <c r="D480" s="401">
        <v>37</v>
      </c>
      <c r="E480" s="401">
        <v>136</v>
      </c>
      <c r="F480" s="401">
        <v>181</v>
      </c>
      <c r="G480" s="401">
        <v>537</v>
      </c>
      <c r="H480" s="401">
        <v>74</v>
      </c>
      <c r="I480" s="401">
        <v>142</v>
      </c>
      <c r="J480" s="401">
        <v>143</v>
      </c>
      <c r="K480" s="401">
        <v>255</v>
      </c>
      <c r="L480" s="401">
        <v>1</v>
      </c>
      <c r="M480" s="401">
        <v>5</v>
      </c>
      <c r="N480" s="401">
        <v>3</v>
      </c>
      <c r="O480" s="401">
        <v>14</v>
      </c>
      <c r="P480" s="401">
        <v>27</v>
      </c>
      <c r="Q480" s="401">
        <v>100</v>
      </c>
      <c r="R480" s="401">
        <v>3</v>
      </c>
      <c r="S480" s="401">
        <v>10</v>
      </c>
      <c r="T480" s="401">
        <v>11</v>
      </c>
      <c r="U480" s="401">
        <v>23</v>
      </c>
      <c r="V480" s="401">
        <v>12</v>
      </c>
      <c r="W480" s="401">
        <v>31</v>
      </c>
      <c r="X480" s="401">
        <v>7</v>
      </c>
      <c r="Y480" s="401">
        <v>19</v>
      </c>
      <c r="Z480" s="401">
        <v>2</v>
      </c>
      <c r="AA480" s="401">
        <v>4</v>
      </c>
      <c r="AB480" s="401">
        <v>23</v>
      </c>
      <c r="AC480" s="401">
        <v>40</v>
      </c>
      <c r="AD480" s="401">
        <v>2</v>
      </c>
      <c r="AE480" s="401">
        <v>2</v>
      </c>
      <c r="AF480" s="440"/>
      <c r="AG480" s="440"/>
      <c r="AH480" s="440"/>
    </row>
    <row r="481" spans="1:34" s="369" customFormat="1" ht="32.25" customHeight="1" x14ac:dyDescent="0.25">
      <c r="A481" s="384" t="s">
        <v>755</v>
      </c>
      <c r="B481" s="378" t="s">
        <v>801</v>
      </c>
      <c r="C481" s="378" t="s">
        <v>801</v>
      </c>
      <c r="D481" s="401">
        <v>59</v>
      </c>
      <c r="E481" s="401">
        <v>137</v>
      </c>
      <c r="F481" s="401">
        <v>234</v>
      </c>
      <c r="G481" s="401">
        <v>537</v>
      </c>
      <c r="H481" s="401">
        <v>87</v>
      </c>
      <c r="I481" s="401">
        <v>136</v>
      </c>
      <c r="J481" s="401">
        <v>591</v>
      </c>
      <c r="K481" s="401">
        <v>830</v>
      </c>
      <c r="L481" s="401">
        <v>2</v>
      </c>
      <c r="M481" s="401">
        <v>12</v>
      </c>
      <c r="N481" s="401">
        <v>6</v>
      </c>
      <c r="O481" s="401">
        <v>8</v>
      </c>
      <c r="P481" s="401">
        <v>37</v>
      </c>
      <c r="Q481" s="401">
        <v>97</v>
      </c>
      <c r="R481" s="401">
        <v>9</v>
      </c>
      <c r="S481" s="401">
        <v>17</v>
      </c>
      <c r="T481" s="401">
        <v>63</v>
      </c>
      <c r="U481" s="401">
        <v>43</v>
      </c>
      <c r="V481" s="401">
        <v>69</v>
      </c>
      <c r="W481" s="401">
        <v>50</v>
      </c>
      <c r="X481" s="401">
        <v>58</v>
      </c>
      <c r="Y481" s="401">
        <v>40</v>
      </c>
      <c r="Z481" s="401">
        <v>6</v>
      </c>
      <c r="AA481" s="401">
        <v>3</v>
      </c>
      <c r="AB481" s="401">
        <v>94</v>
      </c>
      <c r="AC481" s="401">
        <v>62</v>
      </c>
      <c r="AD481" s="401" t="s">
        <v>419</v>
      </c>
      <c r="AE481" s="401">
        <v>1</v>
      </c>
      <c r="AF481" s="440"/>
      <c r="AG481" s="440"/>
      <c r="AH481" s="440"/>
    </row>
    <row r="482" spans="1:34" s="369" customFormat="1" ht="32.25" customHeight="1" x14ac:dyDescent="0.25">
      <c r="A482" s="386" t="s">
        <v>44</v>
      </c>
      <c r="B482" s="378" t="s">
        <v>44</v>
      </c>
      <c r="C482" s="378" t="s">
        <v>48</v>
      </c>
      <c r="D482" s="440">
        <v>18</v>
      </c>
      <c r="E482" s="440">
        <v>0</v>
      </c>
      <c r="F482" s="440">
        <v>107</v>
      </c>
      <c r="G482" s="440">
        <v>0</v>
      </c>
      <c r="H482" s="440">
        <v>8</v>
      </c>
      <c r="I482" s="440">
        <v>0</v>
      </c>
      <c r="J482" s="440">
        <v>15</v>
      </c>
      <c r="K482" s="440">
        <v>0</v>
      </c>
      <c r="L482" s="440">
        <v>15</v>
      </c>
      <c r="M482" s="440">
        <v>0</v>
      </c>
      <c r="N482" s="440">
        <v>3</v>
      </c>
      <c r="O482" s="440">
        <v>0</v>
      </c>
      <c r="P482" s="440">
        <v>1</v>
      </c>
      <c r="Q482" s="440">
        <v>0</v>
      </c>
      <c r="R482" s="440">
        <v>3</v>
      </c>
      <c r="S482" s="440">
        <v>0</v>
      </c>
      <c r="T482" s="440">
        <v>0</v>
      </c>
      <c r="U482" s="440">
        <v>0</v>
      </c>
      <c r="V482" s="440">
        <v>0</v>
      </c>
      <c r="W482" s="440">
        <v>0</v>
      </c>
      <c r="X482" s="440">
        <v>0</v>
      </c>
      <c r="Y482" s="440">
        <v>0</v>
      </c>
      <c r="Z482" s="440">
        <v>0</v>
      </c>
      <c r="AA482" s="440">
        <v>0</v>
      </c>
      <c r="AB482" s="440">
        <v>0</v>
      </c>
      <c r="AC482" s="440">
        <v>0</v>
      </c>
      <c r="AD482" s="440">
        <v>0</v>
      </c>
      <c r="AE482" s="440">
        <v>0</v>
      </c>
    </row>
    <row r="483" spans="1:34" s="369" customFormat="1" ht="32.25" customHeight="1" x14ac:dyDescent="0.25">
      <c r="A483" s="386" t="s">
        <v>44</v>
      </c>
      <c r="B483" s="378" t="s">
        <v>44</v>
      </c>
      <c r="C483" s="378" t="s">
        <v>767</v>
      </c>
      <c r="D483" s="440">
        <v>1</v>
      </c>
      <c r="E483" s="440">
        <v>1</v>
      </c>
      <c r="F483" s="440">
        <v>9</v>
      </c>
      <c r="G483" s="440">
        <v>7</v>
      </c>
      <c r="H483" s="440">
        <v>21</v>
      </c>
      <c r="I483" s="440">
        <v>12</v>
      </c>
      <c r="J483" s="440">
        <v>16</v>
      </c>
      <c r="K483" s="440">
        <v>20</v>
      </c>
      <c r="L483" s="440">
        <v>1</v>
      </c>
      <c r="M483" s="440">
        <v>2</v>
      </c>
      <c r="N483" s="440">
        <v>0</v>
      </c>
      <c r="O483" s="440">
        <v>0</v>
      </c>
      <c r="P483" s="440">
        <v>2</v>
      </c>
      <c r="Q483" s="440">
        <v>2</v>
      </c>
      <c r="R483" s="440">
        <v>2</v>
      </c>
      <c r="S483" s="440">
        <v>3</v>
      </c>
      <c r="T483" s="440">
        <v>0</v>
      </c>
      <c r="U483" s="440">
        <v>0</v>
      </c>
      <c r="V483" s="440">
        <v>0</v>
      </c>
      <c r="W483" s="440">
        <v>0</v>
      </c>
      <c r="X483" s="440">
        <v>0</v>
      </c>
      <c r="Y483" s="440">
        <v>0</v>
      </c>
      <c r="Z483" s="440">
        <v>0</v>
      </c>
      <c r="AA483" s="440">
        <v>0</v>
      </c>
      <c r="AB483" s="440">
        <v>0</v>
      </c>
      <c r="AC483" s="440">
        <v>0</v>
      </c>
      <c r="AD483" s="440">
        <v>0</v>
      </c>
      <c r="AE483" s="440"/>
    </row>
    <row r="484" spans="1:34" s="369" customFormat="1" ht="32.25" customHeight="1" x14ac:dyDescent="0.25">
      <c r="A484" s="378" t="s">
        <v>45</v>
      </c>
      <c r="B484" s="378" t="s">
        <v>802</v>
      </c>
      <c r="C484" s="378" t="s">
        <v>785</v>
      </c>
      <c r="D484" s="382">
        <v>105</v>
      </c>
      <c r="E484" s="382">
        <v>22</v>
      </c>
      <c r="F484" s="382">
        <v>600</v>
      </c>
      <c r="G484" s="382">
        <v>156</v>
      </c>
      <c r="H484" s="382">
        <v>171</v>
      </c>
      <c r="I484" s="382">
        <v>40</v>
      </c>
      <c r="J484" s="382">
        <v>492</v>
      </c>
      <c r="K484" s="382">
        <v>154</v>
      </c>
      <c r="L484" s="382">
        <v>24</v>
      </c>
      <c r="M484" s="382">
        <v>11</v>
      </c>
      <c r="N484" s="382">
        <v>5</v>
      </c>
      <c r="O484" s="382">
        <v>4</v>
      </c>
      <c r="P484" s="382">
        <v>50</v>
      </c>
      <c r="Q484" s="382">
        <v>25</v>
      </c>
      <c r="R484" s="382">
        <v>41</v>
      </c>
      <c r="S484" s="382">
        <v>12</v>
      </c>
      <c r="T484" s="382">
        <v>16</v>
      </c>
      <c r="U484" s="382">
        <v>18</v>
      </c>
      <c r="V484" s="382">
        <v>60</v>
      </c>
      <c r="W484" s="382">
        <v>81</v>
      </c>
      <c r="X484" s="382">
        <v>14</v>
      </c>
      <c r="Y484" s="382">
        <v>18</v>
      </c>
      <c r="Z484" s="382">
        <v>6</v>
      </c>
      <c r="AA484" s="382">
        <v>2</v>
      </c>
      <c r="AB484" s="382">
        <v>62</v>
      </c>
      <c r="AC484" s="382">
        <v>22</v>
      </c>
      <c r="AD484" s="382">
        <v>7</v>
      </c>
      <c r="AE484" s="382">
        <v>1</v>
      </c>
    </row>
    <row r="485" spans="1:34" s="369" customFormat="1" ht="32.25" customHeight="1" x14ac:dyDescent="0.25">
      <c r="A485" s="378" t="s">
        <v>45</v>
      </c>
      <c r="B485" s="378" t="s">
        <v>803</v>
      </c>
      <c r="C485" s="378" t="s">
        <v>785</v>
      </c>
      <c r="D485" s="382">
        <v>21</v>
      </c>
      <c r="E485" s="382">
        <v>7</v>
      </c>
      <c r="F485" s="382">
        <v>261</v>
      </c>
      <c r="G485" s="382">
        <v>136</v>
      </c>
      <c r="H485" s="382">
        <v>112</v>
      </c>
      <c r="I485" s="382">
        <v>42</v>
      </c>
      <c r="J485" s="382">
        <v>332</v>
      </c>
      <c r="K485" s="382">
        <v>133</v>
      </c>
      <c r="L485" s="382">
        <v>17</v>
      </c>
      <c r="M485" s="382">
        <v>5</v>
      </c>
      <c r="N485" s="382">
        <v>1</v>
      </c>
      <c r="O485" s="382">
        <v>0</v>
      </c>
      <c r="P485" s="382">
        <v>2</v>
      </c>
      <c r="Q485" s="382">
        <v>4</v>
      </c>
      <c r="R485" s="382">
        <v>16</v>
      </c>
      <c r="S485" s="382">
        <v>7</v>
      </c>
      <c r="T485" s="382">
        <v>6</v>
      </c>
      <c r="U485" s="382">
        <v>6</v>
      </c>
      <c r="V485" s="382">
        <v>24</v>
      </c>
      <c r="W485" s="382">
        <v>21</v>
      </c>
      <c r="X485" s="382">
        <v>12</v>
      </c>
      <c r="Y485" s="382">
        <v>11</v>
      </c>
      <c r="Z485" s="382">
        <v>0</v>
      </c>
      <c r="AA485" s="382">
        <v>2</v>
      </c>
      <c r="AB485" s="382">
        <v>19</v>
      </c>
      <c r="AC485" s="382">
        <v>13</v>
      </c>
      <c r="AD485" s="382">
        <v>0</v>
      </c>
      <c r="AE485" s="382">
        <v>2</v>
      </c>
    </row>
    <row r="486" spans="1:34" s="369" customFormat="1" ht="32.25" customHeight="1" x14ac:dyDescent="0.25">
      <c r="A486" s="378" t="s">
        <v>45</v>
      </c>
      <c r="B486" s="378" t="s">
        <v>804</v>
      </c>
      <c r="C486" s="378" t="s">
        <v>785</v>
      </c>
      <c r="D486" s="382">
        <v>137</v>
      </c>
      <c r="E486" s="382">
        <v>29</v>
      </c>
      <c r="F486" s="382">
        <v>610</v>
      </c>
      <c r="G486" s="382">
        <v>123</v>
      </c>
      <c r="H486" s="382">
        <v>215</v>
      </c>
      <c r="I486" s="382">
        <v>35</v>
      </c>
      <c r="J486" s="382">
        <v>567</v>
      </c>
      <c r="K486" s="382">
        <v>71</v>
      </c>
      <c r="L486" s="382">
        <v>59</v>
      </c>
      <c r="M486" s="382">
        <v>11</v>
      </c>
      <c r="N486" s="382">
        <v>2</v>
      </c>
      <c r="O486" s="382">
        <v>0</v>
      </c>
      <c r="P486" s="382">
        <v>32</v>
      </c>
      <c r="Q486" s="382">
        <v>7</v>
      </c>
      <c r="R486" s="382">
        <v>44</v>
      </c>
      <c r="S486" s="382">
        <v>7</v>
      </c>
      <c r="T486" s="382">
        <v>14</v>
      </c>
      <c r="U486" s="382">
        <v>1</v>
      </c>
      <c r="V486" s="382">
        <v>56</v>
      </c>
      <c r="W486" s="382">
        <v>13</v>
      </c>
      <c r="X486" s="382">
        <v>7</v>
      </c>
      <c r="Y486" s="382">
        <v>0</v>
      </c>
      <c r="Z486" s="382">
        <v>7</v>
      </c>
      <c r="AA486" s="382">
        <v>0</v>
      </c>
      <c r="AB486" s="382">
        <v>31</v>
      </c>
      <c r="AC486" s="382">
        <v>3</v>
      </c>
      <c r="AD486" s="382">
        <v>1</v>
      </c>
      <c r="AE486" s="382">
        <v>0</v>
      </c>
    </row>
    <row r="487" spans="1:34" s="369" customFormat="1" ht="32.25" customHeight="1" x14ac:dyDescent="0.25">
      <c r="A487" s="378" t="s">
        <v>45</v>
      </c>
      <c r="B487" s="378" t="s">
        <v>805</v>
      </c>
      <c r="C487" s="378" t="s">
        <v>785</v>
      </c>
      <c r="D487" s="382">
        <v>43</v>
      </c>
      <c r="E487" s="382">
        <v>63</v>
      </c>
      <c r="F487" s="382">
        <v>285</v>
      </c>
      <c r="G487" s="382">
        <v>258</v>
      </c>
      <c r="H487" s="382">
        <v>76</v>
      </c>
      <c r="I487" s="382">
        <v>77</v>
      </c>
      <c r="J487" s="382">
        <v>217</v>
      </c>
      <c r="K487" s="382">
        <v>118</v>
      </c>
      <c r="L487" s="382">
        <v>18</v>
      </c>
      <c r="M487" s="382">
        <v>5</v>
      </c>
      <c r="N487" s="382">
        <v>0</v>
      </c>
      <c r="O487" s="382">
        <v>0</v>
      </c>
      <c r="P487" s="382">
        <v>19</v>
      </c>
      <c r="Q487" s="382">
        <v>20</v>
      </c>
      <c r="R487" s="382">
        <v>18</v>
      </c>
      <c r="S487" s="382">
        <v>6</v>
      </c>
      <c r="T487" s="382">
        <v>10</v>
      </c>
      <c r="U487" s="382">
        <v>10</v>
      </c>
      <c r="V487" s="382">
        <v>47</v>
      </c>
      <c r="W487" s="382">
        <v>37</v>
      </c>
      <c r="X487" s="382">
        <v>2</v>
      </c>
      <c r="Y487" s="382">
        <v>1</v>
      </c>
      <c r="Z487" s="382">
        <v>5</v>
      </c>
      <c r="AA487" s="382">
        <v>6</v>
      </c>
      <c r="AB487" s="382">
        <v>27</v>
      </c>
      <c r="AC487" s="382">
        <v>44</v>
      </c>
      <c r="AD487" s="382">
        <v>6</v>
      </c>
      <c r="AE487" s="382">
        <v>2</v>
      </c>
    </row>
    <row r="488" spans="1:34" s="369" customFormat="1" ht="32.25" customHeight="1" x14ac:dyDescent="0.25">
      <c r="A488" s="378" t="s">
        <v>45</v>
      </c>
      <c r="B488" s="378" t="s">
        <v>806</v>
      </c>
      <c r="C488" s="378" t="s">
        <v>785</v>
      </c>
      <c r="D488" s="382">
        <v>33</v>
      </c>
      <c r="E488" s="382">
        <v>96</v>
      </c>
      <c r="F488" s="382">
        <v>179</v>
      </c>
      <c r="G488" s="382">
        <v>423</v>
      </c>
      <c r="H488" s="382">
        <v>65</v>
      </c>
      <c r="I488" s="382">
        <v>139</v>
      </c>
      <c r="J488" s="382">
        <v>73</v>
      </c>
      <c r="K488" s="382">
        <v>177</v>
      </c>
      <c r="L488" s="382">
        <v>5</v>
      </c>
      <c r="M488" s="382">
        <v>26</v>
      </c>
      <c r="N488" s="382">
        <v>0</v>
      </c>
      <c r="O488" s="382">
        <v>2</v>
      </c>
      <c r="P488" s="382">
        <v>3</v>
      </c>
      <c r="Q488" s="382">
        <v>16</v>
      </c>
      <c r="R488" s="382">
        <v>18</v>
      </c>
      <c r="S488" s="382">
        <v>36</v>
      </c>
      <c r="T488" s="382">
        <v>9</v>
      </c>
      <c r="U488" s="382">
        <v>8</v>
      </c>
      <c r="V488" s="382">
        <v>19</v>
      </c>
      <c r="W488" s="382">
        <v>23</v>
      </c>
      <c r="X488" s="382">
        <v>1</v>
      </c>
      <c r="Y488" s="382">
        <v>8</v>
      </c>
      <c r="Z488" s="382">
        <v>5</v>
      </c>
      <c r="AA488" s="382">
        <v>1</v>
      </c>
      <c r="AB488" s="382">
        <v>18</v>
      </c>
      <c r="AC488" s="382">
        <v>15</v>
      </c>
      <c r="AD488" s="382">
        <v>0</v>
      </c>
      <c r="AE488" s="382">
        <v>2</v>
      </c>
    </row>
    <row r="489" spans="1:34" s="369" customFormat="1" ht="32.25" customHeight="1" x14ac:dyDescent="0.25">
      <c r="A489" s="441" t="s">
        <v>46</v>
      </c>
      <c r="B489" s="378" t="s">
        <v>778</v>
      </c>
      <c r="C489" s="378" t="s">
        <v>779</v>
      </c>
      <c r="D489" s="402">
        <v>114</v>
      </c>
      <c r="E489" s="402">
        <v>28</v>
      </c>
      <c r="F489" s="402">
        <v>464</v>
      </c>
      <c r="G489" s="402">
        <v>103</v>
      </c>
      <c r="H489" s="402">
        <v>256</v>
      </c>
      <c r="I489" s="402">
        <v>57</v>
      </c>
      <c r="J489" s="402">
        <v>66</v>
      </c>
      <c r="K489" s="402">
        <v>30</v>
      </c>
      <c r="L489" s="402">
        <v>15</v>
      </c>
      <c r="M489" s="402">
        <v>4</v>
      </c>
      <c r="N489" s="402">
        <v>14</v>
      </c>
      <c r="O489" s="402">
        <v>5</v>
      </c>
      <c r="P489" s="402">
        <v>37</v>
      </c>
      <c r="Q489" s="402">
        <v>13</v>
      </c>
      <c r="R489" s="402">
        <v>1</v>
      </c>
      <c r="S489" s="402">
        <v>1</v>
      </c>
      <c r="T489" s="402">
        <v>32</v>
      </c>
      <c r="U489" s="402">
        <v>15</v>
      </c>
      <c r="V489" s="402">
        <v>135</v>
      </c>
      <c r="W489" s="402">
        <v>51</v>
      </c>
      <c r="X489" s="402">
        <v>24</v>
      </c>
      <c r="Y489" s="402">
        <v>10</v>
      </c>
      <c r="Z489" s="402">
        <v>6</v>
      </c>
      <c r="AA489" s="402">
        <v>1</v>
      </c>
      <c r="AB489" s="402">
        <v>35</v>
      </c>
      <c r="AC489" s="402">
        <v>19</v>
      </c>
      <c r="AD489" s="402">
        <v>3</v>
      </c>
      <c r="AE489" s="402">
        <v>0</v>
      </c>
    </row>
    <row r="490" spans="1:34" s="369" customFormat="1" ht="32.25" customHeight="1" x14ac:dyDescent="0.25">
      <c r="A490" s="441" t="s">
        <v>46</v>
      </c>
      <c r="B490" s="378" t="s">
        <v>780</v>
      </c>
      <c r="C490" s="378" t="s">
        <v>781</v>
      </c>
      <c r="D490" s="402">
        <v>19</v>
      </c>
      <c r="E490" s="402">
        <v>64</v>
      </c>
      <c r="F490" s="402">
        <v>81</v>
      </c>
      <c r="G490" s="402">
        <v>339</v>
      </c>
      <c r="H490" s="402">
        <v>24</v>
      </c>
      <c r="I490" s="402">
        <v>59</v>
      </c>
      <c r="J490" s="402">
        <v>73</v>
      </c>
      <c r="K490" s="402">
        <v>141</v>
      </c>
      <c r="L490" s="402">
        <v>3</v>
      </c>
      <c r="M490" s="402">
        <v>13</v>
      </c>
      <c r="N490" s="402">
        <v>3</v>
      </c>
      <c r="O490" s="402">
        <v>21</v>
      </c>
      <c r="P490" s="402">
        <v>3</v>
      </c>
      <c r="Q490" s="402">
        <v>26</v>
      </c>
      <c r="R490" s="402">
        <v>1</v>
      </c>
      <c r="S490" s="402">
        <v>13</v>
      </c>
      <c r="T490" s="402">
        <v>12</v>
      </c>
      <c r="U490" s="402">
        <v>36</v>
      </c>
      <c r="V490" s="402">
        <v>44</v>
      </c>
      <c r="W490" s="402">
        <v>107</v>
      </c>
      <c r="X490" s="402">
        <v>8</v>
      </c>
      <c r="Y490" s="402">
        <v>31</v>
      </c>
      <c r="Z490" s="402">
        <v>3</v>
      </c>
      <c r="AA490" s="402">
        <v>9</v>
      </c>
      <c r="AB490" s="402">
        <v>12</v>
      </c>
      <c r="AC490" s="402">
        <v>47</v>
      </c>
      <c r="AD490" s="402">
        <v>1</v>
      </c>
      <c r="AE490" s="402">
        <v>2</v>
      </c>
    </row>
    <row r="491" spans="1:34" s="369" customFormat="1" ht="32.25" customHeight="1" x14ac:dyDescent="0.25">
      <c r="A491" s="441" t="s">
        <v>46</v>
      </c>
      <c r="B491" s="378" t="s">
        <v>782</v>
      </c>
      <c r="C491" s="378" t="s">
        <v>783</v>
      </c>
      <c r="D491" s="402">
        <v>48</v>
      </c>
      <c r="E491" s="402">
        <v>67</v>
      </c>
      <c r="F491" s="402">
        <v>149</v>
      </c>
      <c r="G491" s="402">
        <v>211</v>
      </c>
      <c r="H491" s="402">
        <v>44</v>
      </c>
      <c r="I491" s="402">
        <v>32</v>
      </c>
      <c r="J491" s="402">
        <v>84</v>
      </c>
      <c r="K491" s="402">
        <v>141</v>
      </c>
      <c r="L491" s="402">
        <v>7</v>
      </c>
      <c r="M491" s="402">
        <v>2</v>
      </c>
      <c r="N491" s="402">
        <v>7</v>
      </c>
      <c r="O491" s="402">
        <v>11</v>
      </c>
      <c r="P491" s="402">
        <v>8</v>
      </c>
      <c r="Q491" s="402">
        <v>8</v>
      </c>
      <c r="R491" s="402">
        <v>5</v>
      </c>
      <c r="S491" s="402">
        <v>9</v>
      </c>
      <c r="T491" s="402">
        <v>16</v>
      </c>
      <c r="U491" s="402">
        <v>75</v>
      </c>
      <c r="V491" s="402">
        <v>31</v>
      </c>
      <c r="W491" s="402">
        <v>193</v>
      </c>
      <c r="X491" s="402">
        <v>14</v>
      </c>
      <c r="Y491" s="402">
        <v>67</v>
      </c>
      <c r="Z491" s="402">
        <v>0</v>
      </c>
      <c r="AA491" s="402">
        <v>6</v>
      </c>
      <c r="AB491" s="402">
        <v>32</v>
      </c>
      <c r="AC491" s="402">
        <v>22</v>
      </c>
      <c r="AD491" s="402">
        <v>1</v>
      </c>
      <c r="AE491" s="402">
        <v>2</v>
      </c>
    </row>
    <row r="492" spans="1:34" s="369" customFormat="1" ht="32.25" customHeight="1" x14ac:dyDescent="0.25">
      <c r="A492" s="441" t="s">
        <v>46</v>
      </c>
      <c r="B492" s="378" t="s">
        <v>782</v>
      </c>
      <c r="C492" s="378" t="s">
        <v>784</v>
      </c>
      <c r="D492" s="383">
        <v>63</v>
      </c>
      <c r="E492" s="383">
        <v>37</v>
      </c>
      <c r="F492" s="402">
        <v>211</v>
      </c>
      <c r="G492" s="402">
        <v>169</v>
      </c>
      <c r="H492" s="402">
        <v>55</v>
      </c>
      <c r="I492" s="402">
        <v>62</v>
      </c>
      <c r="J492" s="402">
        <v>258</v>
      </c>
      <c r="K492" s="402">
        <v>184</v>
      </c>
      <c r="L492" s="402">
        <v>18</v>
      </c>
      <c r="M492" s="402">
        <v>11</v>
      </c>
      <c r="N492" s="402">
        <v>1</v>
      </c>
      <c r="O492" s="402">
        <v>6</v>
      </c>
      <c r="P492" s="402">
        <v>5</v>
      </c>
      <c r="Q492" s="402">
        <v>19</v>
      </c>
      <c r="R492" s="402">
        <v>14</v>
      </c>
      <c r="S492" s="402">
        <v>15</v>
      </c>
      <c r="T492" s="402">
        <v>10</v>
      </c>
      <c r="U492" s="402">
        <v>23</v>
      </c>
      <c r="V492" s="402">
        <v>80</v>
      </c>
      <c r="W492" s="402">
        <v>110</v>
      </c>
      <c r="X492" s="402">
        <v>15</v>
      </c>
      <c r="Y492" s="402">
        <v>14</v>
      </c>
      <c r="Z492" s="402">
        <v>3</v>
      </c>
      <c r="AA492" s="402">
        <v>5</v>
      </c>
      <c r="AB492" s="402">
        <v>38</v>
      </c>
      <c r="AC492" s="402">
        <v>44</v>
      </c>
      <c r="AD492" s="402">
        <v>0</v>
      </c>
      <c r="AE492" s="402">
        <v>1</v>
      </c>
    </row>
    <row r="493" spans="1:34" ht="32.25" customHeight="1" x14ac:dyDescent="0.25">
      <c r="A493" s="377"/>
      <c r="B493" s="377"/>
      <c r="C493" s="377"/>
      <c r="D493" s="369"/>
      <c r="E493" s="369"/>
      <c r="F493" s="369"/>
      <c r="G493" s="369"/>
      <c r="H493" s="369"/>
      <c r="I493" s="369"/>
      <c r="J493" s="369"/>
      <c r="K493" s="369"/>
      <c r="L493" s="369"/>
      <c r="M493" s="369"/>
      <c r="N493" s="369"/>
      <c r="O493" s="369"/>
      <c r="P493" s="369"/>
      <c r="Q493" s="369"/>
      <c r="R493" s="369"/>
      <c r="S493" s="369"/>
      <c r="T493" s="369"/>
      <c r="U493" s="369"/>
      <c r="V493" s="369"/>
      <c r="W493" s="369"/>
      <c r="X493" s="369"/>
      <c r="Y493" s="369"/>
      <c r="Z493" s="369"/>
      <c r="AA493" s="369"/>
      <c r="AB493" s="369"/>
      <c r="AC493" s="369"/>
      <c r="AD493" s="369"/>
      <c r="AE493" s="369"/>
    </row>
    <row r="494" spans="1:34" ht="32.25" customHeight="1" x14ac:dyDescent="0.25">
      <c r="A494" s="377" t="s">
        <v>50</v>
      </c>
      <c r="B494" s="377"/>
      <c r="C494" s="377"/>
      <c r="D494" s="419">
        <f>SUM(D4:D492)</f>
        <v>29836</v>
      </c>
      <c r="E494" s="419">
        <f>SUM(E4:E492)</f>
        <v>38424</v>
      </c>
      <c r="F494" s="419">
        <f>SUM(F4:F492)</f>
        <v>135117</v>
      </c>
      <c r="G494" s="419">
        <f>SUM(G4:G492)</f>
        <v>159955</v>
      </c>
      <c r="H494" s="419">
        <f>SUM(H4:H492)</f>
        <v>49775</v>
      </c>
      <c r="I494" s="419">
        <f>SUM(I4:I492)</f>
        <v>41229</v>
      </c>
      <c r="J494" s="419">
        <f>SUM(J4:J492)</f>
        <v>191920</v>
      </c>
      <c r="K494" s="419">
        <f>SUM(K4:K492)</f>
        <v>138464</v>
      </c>
      <c r="L494" s="419">
        <f>SUM(L4:L492)</f>
        <v>8348</v>
      </c>
      <c r="M494" s="419">
        <f>SUM(M4:M492)</f>
        <v>9166</v>
      </c>
      <c r="N494" s="419">
        <f>SUM(N4:N492)</f>
        <v>3486</v>
      </c>
      <c r="O494" s="419">
        <f>SUM(O4:O492)</f>
        <v>7572</v>
      </c>
      <c r="P494" s="419">
        <f>SUM(P4:P492)</f>
        <v>10201</v>
      </c>
      <c r="Q494" s="419">
        <f>SUM(Q4:Q492)</f>
        <v>17467</v>
      </c>
      <c r="R494" s="419">
        <f>SUM(R4:R492)</f>
        <v>9402</v>
      </c>
      <c r="S494" s="419">
        <f>SUM(S4:S492)</f>
        <v>8256</v>
      </c>
      <c r="T494" s="419">
        <f>SUM(T4:T492)</f>
        <v>11585</v>
      </c>
      <c r="U494" s="419">
        <f>SUM(U4:U492)</f>
        <v>21093</v>
      </c>
      <c r="V494" s="419">
        <f>SUM(V4:V492)</f>
        <v>32370</v>
      </c>
      <c r="W494" s="419">
        <f>SUM(W4:W492)</f>
        <v>54039</v>
      </c>
      <c r="X494" s="419">
        <f>SUM(X4:X492)</f>
        <v>9390</v>
      </c>
      <c r="Y494" s="419">
        <f>SUM(Y4:Y492)</f>
        <v>17189</v>
      </c>
      <c r="Z494" s="419">
        <f>SUM(Z4:Z492)</f>
        <v>1847</v>
      </c>
      <c r="AA494" s="419">
        <f>SUM(AA4:AA492)</f>
        <v>1785</v>
      </c>
      <c r="AB494" s="419">
        <f>SUM(AB4:AB492)</f>
        <v>16450</v>
      </c>
      <c r="AC494" s="419">
        <f>SUM(AC4:AC492)</f>
        <v>15316</v>
      </c>
      <c r="AD494" s="419">
        <f>SUM(AD4:AD492)</f>
        <v>909</v>
      </c>
      <c r="AE494" s="419">
        <f>SUM(AE4:AE492)</f>
        <v>849</v>
      </c>
    </row>
  </sheetData>
  <mergeCells count="1">
    <mergeCell ref="A1:Q1"/>
  </mergeCells>
  <dataValidations count="1">
    <dataValidation type="whole" allowBlank="1" showInputMessage="1" showErrorMessage="1" errorTitle="ΑΚΥΡΗ ΚΑΤΑΧΩΡΗΣΗ" error="ΠΡΕΠΕΙ ΝΑ ΕΙΣΑΓΕΤΕ ΑΚΕΡΑΙΟ ΜΗ ΑΡΝΗΤΙΚΟ ΑΡΙΘΜΟ" sqref="F153:G153 F155:G155 F125:G125 H125:I167 J125:K125 J155:K155 J153:K153">
      <formula1>0</formula1>
      <formula2>1000000</formula2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workbookViewId="0">
      <selection activeCell="B4" sqref="B4:AE30"/>
    </sheetView>
  </sheetViews>
  <sheetFormatPr defaultRowHeight="15" x14ac:dyDescent="0.25"/>
  <cols>
    <col min="1" max="1" width="26.85546875" style="183" customWidth="1"/>
    <col min="2" max="2" width="21.140625" style="183" customWidth="1"/>
    <col min="3" max="3" width="23.85546875" style="183" customWidth="1"/>
    <col min="4" max="4" width="6.85546875" style="183" customWidth="1"/>
    <col min="5" max="5" width="5.7109375" style="183" bestFit="1" customWidth="1"/>
    <col min="6" max="6" width="6.85546875" style="183" customWidth="1"/>
    <col min="7" max="7" width="5.8554687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85546875" style="183" customWidth="1"/>
    <col min="12" max="12" width="6.7109375" style="183" customWidth="1"/>
    <col min="13" max="13" width="6.140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6" style="183" customWidth="1"/>
    <col min="22" max="22" width="7.140625" style="183" customWidth="1"/>
    <col min="23" max="23" width="6" style="183" customWidth="1"/>
    <col min="24" max="24" width="7.28515625" style="183" customWidth="1"/>
    <col min="25" max="25" width="6.42578125" style="183" customWidth="1"/>
    <col min="26" max="26" width="7.5703125" style="183" customWidth="1"/>
    <col min="27" max="27" width="6.285156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3" ht="18.75" x14ac:dyDescent="0.25">
      <c r="A1" s="544" t="s">
        <v>595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3"/>
    </row>
    <row r="2" spans="1:33" ht="87.75" customHeight="1" x14ac:dyDescent="0.25">
      <c r="A2" s="182" t="s">
        <v>0</v>
      </c>
      <c r="B2" s="182" t="s">
        <v>12</v>
      </c>
      <c r="C2" s="182" t="s">
        <v>1</v>
      </c>
      <c r="D2" s="470" t="s">
        <v>15</v>
      </c>
      <c r="E2" s="471"/>
      <c r="F2" s="545" t="s">
        <v>7</v>
      </c>
      <c r="G2" s="546"/>
      <c r="H2" s="545" t="s">
        <v>13</v>
      </c>
      <c r="I2" s="546"/>
      <c r="J2" s="474" t="s">
        <v>8</v>
      </c>
      <c r="K2" s="466"/>
      <c r="L2" s="476" t="s">
        <v>11</v>
      </c>
      <c r="M2" s="477"/>
      <c r="N2" s="470" t="s">
        <v>9</v>
      </c>
      <c r="O2" s="471"/>
      <c r="P2" s="470" t="s">
        <v>14</v>
      </c>
      <c r="Q2" s="471"/>
      <c r="R2" s="470" t="s">
        <v>10</v>
      </c>
      <c r="S2" s="471"/>
      <c r="T2" s="470" t="s">
        <v>2</v>
      </c>
      <c r="U2" s="471"/>
      <c r="V2" s="470" t="s">
        <v>3</v>
      </c>
      <c r="W2" s="471"/>
      <c r="X2" s="470" t="s">
        <v>16</v>
      </c>
      <c r="Y2" s="471"/>
      <c r="Z2" s="470" t="s">
        <v>4</v>
      </c>
      <c r="AA2" s="471"/>
      <c r="AB2" s="470" t="s">
        <v>5</v>
      </c>
      <c r="AC2" s="471"/>
      <c r="AD2" s="470" t="s">
        <v>6</v>
      </c>
      <c r="AE2" s="543"/>
    </row>
    <row r="3" spans="1:33" ht="25.5" x14ac:dyDescent="0.25">
      <c r="A3" s="182"/>
      <c r="B3" s="182"/>
      <c r="C3" s="18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3" x14ac:dyDescent="0.25">
      <c r="A4" s="3" t="s">
        <v>38</v>
      </c>
      <c r="B4" s="3" t="s">
        <v>68</v>
      </c>
      <c r="C4" s="3" t="s">
        <v>69</v>
      </c>
      <c r="D4" s="93">
        <v>40</v>
      </c>
      <c r="E4" s="93">
        <v>176</v>
      </c>
      <c r="F4" s="93">
        <v>156</v>
      </c>
      <c r="G4" s="93">
        <v>579</v>
      </c>
      <c r="H4" s="93">
        <v>20</v>
      </c>
      <c r="I4" s="93">
        <v>88</v>
      </c>
      <c r="J4" s="93">
        <v>235</v>
      </c>
      <c r="K4" s="93">
        <v>591</v>
      </c>
      <c r="L4" s="93">
        <v>18</v>
      </c>
      <c r="M4" s="93">
        <v>50</v>
      </c>
      <c r="N4" s="93">
        <v>4</v>
      </c>
      <c r="O4" s="93">
        <v>13</v>
      </c>
      <c r="P4" s="93">
        <v>10</v>
      </c>
      <c r="Q4" s="93">
        <v>74</v>
      </c>
      <c r="R4" s="93">
        <v>13</v>
      </c>
      <c r="S4" s="93">
        <v>23</v>
      </c>
      <c r="T4" s="93">
        <v>6</v>
      </c>
      <c r="U4" s="93">
        <v>14</v>
      </c>
      <c r="V4" s="93">
        <v>22</v>
      </c>
      <c r="W4" s="93">
        <v>42</v>
      </c>
      <c r="X4" s="93">
        <v>1</v>
      </c>
      <c r="Y4" s="93">
        <v>6</v>
      </c>
      <c r="Z4" s="93">
        <v>1</v>
      </c>
      <c r="AA4" s="93">
        <v>4</v>
      </c>
      <c r="AB4" s="93">
        <v>18</v>
      </c>
      <c r="AC4" s="93">
        <v>37</v>
      </c>
      <c r="AD4" s="93">
        <v>1</v>
      </c>
      <c r="AE4" s="93">
        <v>0</v>
      </c>
    </row>
    <row r="5" spans="1:33" ht="30" x14ac:dyDescent="0.25">
      <c r="A5" s="3" t="s">
        <v>38</v>
      </c>
      <c r="B5" s="3" t="s">
        <v>68</v>
      </c>
      <c r="C5" s="4" t="s">
        <v>70</v>
      </c>
      <c r="D5" s="93">
        <v>88</v>
      </c>
      <c r="E5" s="93">
        <v>121</v>
      </c>
      <c r="F5" s="93">
        <v>349</v>
      </c>
      <c r="G5" s="93">
        <v>536</v>
      </c>
      <c r="H5" s="93">
        <v>100</v>
      </c>
      <c r="I5" s="93">
        <v>196</v>
      </c>
      <c r="J5" s="93">
        <v>323</v>
      </c>
      <c r="K5" s="93">
        <v>552</v>
      </c>
      <c r="L5" s="93">
        <v>29</v>
      </c>
      <c r="M5" s="93">
        <v>50</v>
      </c>
      <c r="N5" s="189">
        <v>2</v>
      </c>
      <c r="O5" s="189">
        <v>9</v>
      </c>
      <c r="P5" s="189">
        <v>45</v>
      </c>
      <c r="Q5" s="189">
        <v>92</v>
      </c>
      <c r="R5" s="189">
        <v>18</v>
      </c>
      <c r="S5" s="189">
        <v>34</v>
      </c>
      <c r="T5" s="93">
        <v>19</v>
      </c>
      <c r="U5" s="93">
        <v>21</v>
      </c>
      <c r="V5" s="93">
        <v>83</v>
      </c>
      <c r="W5" s="93">
        <v>97</v>
      </c>
      <c r="X5" s="93">
        <v>5</v>
      </c>
      <c r="Y5" s="93">
        <v>8</v>
      </c>
      <c r="Z5" s="93">
        <v>4</v>
      </c>
      <c r="AA5" s="93">
        <v>6</v>
      </c>
      <c r="AB5" s="93">
        <v>44</v>
      </c>
      <c r="AC5" s="93">
        <v>45</v>
      </c>
      <c r="AD5" s="93">
        <v>5</v>
      </c>
      <c r="AE5" s="93">
        <v>2</v>
      </c>
    </row>
    <row r="6" spans="1:33" x14ac:dyDescent="0.25">
      <c r="A6" s="3" t="s">
        <v>38</v>
      </c>
      <c r="B6" s="3" t="s">
        <v>68</v>
      </c>
      <c r="C6" s="3" t="s">
        <v>596</v>
      </c>
      <c r="D6" s="93">
        <v>45</v>
      </c>
      <c r="E6" s="93">
        <v>135</v>
      </c>
      <c r="F6" s="93">
        <v>115</v>
      </c>
      <c r="G6" s="93">
        <v>397</v>
      </c>
      <c r="H6" s="93">
        <v>16</v>
      </c>
      <c r="I6" s="93">
        <v>56</v>
      </c>
      <c r="J6" s="93">
        <v>140</v>
      </c>
      <c r="K6" s="93">
        <v>550</v>
      </c>
      <c r="L6" s="93">
        <v>23</v>
      </c>
      <c r="M6" s="93">
        <v>58</v>
      </c>
      <c r="N6" s="93">
        <v>1</v>
      </c>
      <c r="O6" s="93">
        <v>3</v>
      </c>
      <c r="P6" s="93">
        <v>3</v>
      </c>
      <c r="Q6" s="93">
        <v>20</v>
      </c>
      <c r="R6" s="93">
        <v>2</v>
      </c>
      <c r="S6" s="93">
        <v>2</v>
      </c>
      <c r="T6" s="93">
        <v>2</v>
      </c>
      <c r="U6" s="93">
        <v>13</v>
      </c>
      <c r="V6" s="93">
        <v>9</v>
      </c>
      <c r="W6" s="93">
        <v>33</v>
      </c>
      <c r="X6" s="93">
        <v>2</v>
      </c>
      <c r="Y6" s="93">
        <v>4</v>
      </c>
      <c r="Z6" s="93">
        <v>1</v>
      </c>
      <c r="AA6" s="93">
        <v>4</v>
      </c>
      <c r="AB6" s="93">
        <v>21</v>
      </c>
      <c r="AC6" s="93">
        <v>21</v>
      </c>
      <c r="AD6" s="93">
        <v>0</v>
      </c>
      <c r="AE6" s="93">
        <v>5</v>
      </c>
    </row>
    <row r="7" spans="1:33" x14ac:dyDescent="0.25">
      <c r="A7" s="3" t="s">
        <v>38</v>
      </c>
      <c r="B7" s="3" t="s">
        <v>77</v>
      </c>
      <c r="C7" s="3" t="s">
        <v>79</v>
      </c>
      <c r="D7" s="93">
        <v>128</v>
      </c>
      <c r="E7" s="93">
        <v>140</v>
      </c>
      <c r="F7" s="93">
        <v>237</v>
      </c>
      <c r="G7" s="93">
        <v>350</v>
      </c>
      <c r="H7" s="93">
        <v>144</v>
      </c>
      <c r="I7" s="93">
        <v>130</v>
      </c>
      <c r="J7" s="93">
        <v>983</v>
      </c>
      <c r="K7" s="93">
        <v>507</v>
      </c>
      <c r="L7" s="93">
        <v>23</v>
      </c>
      <c r="M7" s="93">
        <v>22</v>
      </c>
      <c r="N7" s="93">
        <v>4</v>
      </c>
      <c r="O7" s="93">
        <v>6</v>
      </c>
      <c r="P7" s="93">
        <v>33</v>
      </c>
      <c r="Q7" s="93">
        <v>42</v>
      </c>
      <c r="R7" s="93">
        <v>43</v>
      </c>
      <c r="S7" s="93">
        <v>47</v>
      </c>
      <c r="T7" s="93">
        <v>5</v>
      </c>
      <c r="U7" s="93">
        <v>7</v>
      </c>
      <c r="V7" s="93">
        <v>12</v>
      </c>
      <c r="W7" s="93">
        <v>10</v>
      </c>
      <c r="X7" s="93">
        <v>3</v>
      </c>
      <c r="Y7" s="93">
        <v>3</v>
      </c>
      <c r="Z7" s="93">
        <v>1</v>
      </c>
      <c r="AA7" s="93">
        <v>1</v>
      </c>
      <c r="AB7" s="93">
        <v>4</v>
      </c>
      <c r="AC7" s="93">
        <v>5</v>
      </c>
      <c r="AD7" s="93">
        <v>1</v>
      </c>
      <c r="AE7" s="93">
        <v>1</v>
      </c>
    </row>
    <row r="8" spans="1:33" x14ac:dyDescent="0.25">
      <c r="A8" s="3" t="s">
        <v>38</v>
      </c>
      <c r="B8" s="3" t="s">
        <v>77</v>
      </c>
      <c r="C8" s="3" t="s">
        <v>78</v>
      </c>
      <c r="D8" s="93">
        <v>102</v>
      </c>
      <c r="E8" s="93">
        <v>88</v>
      </c>
      <c r="F8" s="93">
        <v>318</v>
      </c>
      <c r="G8" s="93">
        <v>285</v>
      </c>
      <c r="H8" s="93">
        <v>130</v>
      </c>
      <c r="I8" s="93">
        <v>61</v>
      </c>
      <c r="J8" s="93">
        <v>656</v>
      </c>
      <c r="K8" s="93">
        <v>272</v>
      </c>
      <c r="L8" s="93">
        <v>47</v>
      </c>
      <c r="M8" s="93">
        <v>33</v>
      </c>
      <c r="N8" s="93">
        <v>10</v>
      </c>
      <c r="O8" s="93">
        <v>3</v>
      </c>
      <c r="P8" s="93">
        <v>19</v>
      </c>
      <c r="Q8" s="93">
        <v>20</v>
      </c>
      <c r="R8" s="93">
        <v>32</v>
      </c>
      <c r="S8" s="93">
        <v>21</v>
      </c>
      <c r="T8" s="93">
        <v>21</v>
      </c>
      <c r="U8" s="93">
        <v>5</v>
      </c>
      <c r="V8" s="93">
        <v>38</v>
      </c>
      <c r="W8" s="93">
        <v>15</v>
      </c>
      <c r="X8" s="93">
        <v>14</v>
      </c>
      <c r="Y8" s="93">
        <v>3</v>
      </c>
      <c r="Z8" s="93">
        <v>2</v>
      </c>
      <c r="AA8" s="93">
        <v>1</v>
      </c>
      <c r="AB8" s="93">
        <v>30</v>
      </c>
      <c r="AC8" s="93">
        <v>12</v>
      </c>
      <c r="AD8" s="93">
        <v>6</v>
      </c>
      <c r="AE8" s="93">
        <v>1</v>
      </c>
    </row>
    <row r="9" spans="1:33" x14ac:dyDescent="0.25">
      <c r="A9" s="3" t="s">
        <v>38</v>
      </c>
      <c r="B9" s="3" t="s">
        <v>77</v>
      </c>
      <c r="C9" s="3" t="s">
        <v>80</v>
      </c>
      <c r="D9" s="93">
        <v>47</v>
      </c>
      <c r="E9" s="93">
        <v>104</v>
      </c>
      <c r="F9" s="93">
        <v>153</v>
      </c>
      <c r="G9" s="93">
        <v>358</v>
      </c>
      <c r="H9" s="93">
        <v>26</v>
      </c>
      <c r="I9" s="93">
        <v>33</v>
      </c>
      <c r="J9" s="93">
        <v>224</v>
      </c>
      <c r="K9" s="93">
        <v>194</v>
      </c>
      <c r="L9" s="93">
        <v>35</v>
      </c>
      <c r="M9" s="93">
        <v>78</v>
      </c>
      <c r="N9" s="93">
        <v>27</v>
      </c>
      <c r="O9" s="93">
        <v>47</v>
      </c>
      <c r="P9" s="93">
        <v>32</v>
      </c>
      <c r="Q9" s="93">
        <v>43</v>
      </c>
      <c r="R9" s="93">
        <v>14</v>
      </c>
      <c r="S9" s="93">
        <v>16</v>
      </c>
      <c r="T9" s="93">
        <v>31</v>
      </c>
      <c r="U9" s="93">
        <v>50</v>
      </c>
      <c r="V9" s="93">
        <v>89</v>
      </c>
      <c r="W9" s="93">
        <v>200</v>
      </c>
      <c r="X9" s="93">
        <v>20</v>
      </c>
      <c r="Y9" s="93">
        <v>61</v>
      </c>
      <c r="Z9" s="93">
        <v>7</v>
      </c>
      <c r="AA9" s="93">
        <v>11</v>
      </c>
      <c r="AB9" s="93">
        <v>54</v>
      </c>
      <c r="AC9" s="93">
        <v>60</v>
      </c>
      <c r="AD9" s="93">
        <v>3</v>
      </c>
      <c r="AE9" s="93">
        <v>6</v>
      </c>
    </row>
    <row r="10" spans="1:33" ht="97.5" customHeight="1" x14ac:dyDescent="0.25">
      <c r="A10" s="3" t="s">
        <v>38</v>
      </c>
      <c r="B10" s="3" t="s">
        <v>100</v>
      </c>
      <c r="C10" s="3" t="s">
        <v>101</v>
      </c>
      <c r="D10" s="93">
        <v>71</v>
      </c>
      <c r="E10" s="93">
        <v>92</v>
      </c>
      <c r="F10" s="93">
        <v>378</v>
      </c>
      <c r="G10" s="93">
        <v>551</v>
      </c>
      <c r="H10" s="93">
        <v>33</v>
      </c>
      <c r="I10" s="93">
        <v>29</v>
      </c>
      <c r="J10" s="93">
        <v>197</v>
      </c>
      <c r="K10" s="93">
        <v>148</v>
      </c>
      <c r="L10" s="93">
        <v>16</v>
      </c>
      <c r="M10" s="93">
        <v>27</v>
      </c>
      <c r="N10" s="93">
        <v>31</v>
      </c>
      <c r="O10" s="93">
        <v>48</v>
      </c>
      <c r="P10" s="93">
        <v>19</v>
      </c>
      <c r="Q10" s="93">
        <v>21</v>
      </c>
      <c r="R10" s="93">
        <v>4</v>
      </c>
      <c r="S10" s="93">
        <v>3</v>
      </c>
      <c r="T10" s="93">
        <v>15</v>
      </c>
      <c r="U10" s="93">
        <v>41</v>
      </c>
      <c r="V10" s="93">
        <v>33</v>
      </c>
      <c r="W10" s="93">
        <v>95</v>
      </c>
      <c r="X10" s="93">
        <v>9</v>
      </c>
      <c r="Y10" s="93">
        <v>48</v>
      </c>
      <c r="Z10" s="93">
        <v>43</v>
      </c>
      <c r="AA10" s="93">
        <v>31</v>
      </c>
      <c r="AB10" s="93">
        <v>326</v>
      </c>
      <c r="AC10" s="93">
        <v>337</v>
      </c>
      <c r="AD10" s="93">
        <v>15</v>
      </c>
      <c r="AE10" s="93">
        <v>23</v>
      </c>
      <c r="AF10" s="540"/>
      <c r="AG10" s="541"/>
    </row>
    <row r="11" spans="1:33" ht="45" x14ac:dyDescent="0.25">
      <c r="A11" s="3" t="s">
        <v>38</v>
      </c>
      <c r="B11" s="3" t="s">
        <v>100</v>
      </c>
      <c r="C11" s="4" t="s">
        <v>597</v>
      </c>
      <c r="D11" s="190">
        <v>39</v>
      </c>
      <c r="E11" s="190">
        <v>91</v>
      </c>
      <c r="F11" s="191">
        <v>141</v>
      </c>
      <c r="G11" s="191">
        <v>402</v>
      </c>
      <c r="H11" s="191">
        <v>130</v>
      </c>
      <c r="I11" s="191">
        <v>379</v>
      </c>
      <c r="J11" s="191">
        <v>115</v>
      </c>
      <c r="K11" s="191">
        <v>130</v>
      </c>
      <c r="L11" s="191">
        <v>6</v>
      </c>
      <c r="M11" s="191">
        <v>13</v>
      </c>
      <c r="N11" s="191">
        <v>18</v>
      </c>
      <c r="O11" s="191">
        <v>12</v>
      </c>
      <c r="P11" s="191">
        <v>11</v>
      </c>
      <c r="Q11" s="191">
        <v>18</v>
      </c>
      <c r="R11" s="191">
        <v>6</v>
      </c>
      <c r="S11" s="191">
        <v>8</v>
      </c>
      <c r="T11" s="192" t="s">
        <v>598</v>
      </c>
      <c r="U11" s="192" t="s">
        <v>598</v>
      </c>
      <c r="V11" s="192" t="s">
        <v>598</v>
      </c>
      <c r="W11" s="192" t="s">
        <v>598</v>
      </c>
      <c r="X11" s="192" t="s">
        <v>598</v>
      </c>
      <c r="Y11" s="192" t="s">
        <v>598</v>
      </c>
      <c r="Z11" s="191">
        <v>5</v>
      </c>
      <c r="AA11" s="191">
        <v>9</v>
      </c>
      <c r="AB11" s="191">
        <v>24</v>
      </c>
      <c r="AC11" s="191">
        <v>41</v>
      </c>
      <c r="AD11" s="191">
        <v>0</v>
      </c>
      <c r="AE11" s="191">
        <v>2</v>
      </c>
    </row>
    <row r="12" spans="1:33" x14ac:dyDescent="0.25">
      <c r="A12" s="3" t="s">
        <v>38</v>
      </c>
      <c r="B12" s="3" t="s">
        <v>100</v>
      </c>
      <c r="C12" s="3" t="s">
        <v>479</v>
      </c>
      <c r="D12" s="93">
        <v>30</v>
      </c>
      <c r="E12" s="93">
        <v>126</v>
      </c>
      <c r="F12" s="93">
        <v>165</v>
      </c>
      <c r="G12" s="93">
        <v>719</v>
      </c>
      <c r="H12" s="93">
        <v>31</v>
      </c>
      <c r="I12" s="93">
        <v>81</v>
      </c>
      <c r="J12" s="93">
        <v>73</v>
      </c>
      <c r="K12" s="93">
        <v>205</v>
      </c>
      <c r="L12" s="93">
        <v>14</v>
      </c>
      <c r="M12" s="93">
        <v>55</v>
      </c>
      <c r="N12" s="93">
        <v>0</v>
      </c>
      <c r="O12" s="93">
        <v>0</v>
      </c>
      <c r="P12" s="93">
        <v>17</v>
      </c>
      <c r="Q12" s="93">
        <v>89</v>
      </c>
      <c r="R12" s="93">
        <v>6</v>
      </c>
      <c r="S12" s="93">
        <v>14</v>
      </c>
      <c r="T12" s="93"/>
      <c r="U12" s="93"/>
      <c r="V12" s="93"/>
      <c r="W12" s="93"/>
      <c r="X12" s="93"/>
      <c r="Y12" s="93"/>
      <c r="Z12" s="93">
        <v>0</v>
      </c>
      <c r="AA12" s="93">
        <v>2</v>
      </c>
      <c r="AB12" s="93">
        <v>1</v>
      </c>
      <c r="AC12" s="93">
        <v>5</v>
      </c>
      <c r="AD12" s="93">
        <v>0</v>
      </c>
      <c r="AE12" s="93">
        <v>0</v>
      </c>
    </row>
    <row r="13" spans="1:33" ht="30" x14ac:dyDescent="0.25">
      <c r="A13" s="542" t="s">
        <v>38</v>
      </c>
      <c r="B13" s="543" t="s">
        <v>599</v>
      </c>
      <c r="C13" s="4" t="s">
        <v>600</v>
      </c>
      <c r="D13" s="193">
        <v>15</v>
      </c>
      <c r="E13" s="193">
        <v>133</v>
      </c>
      <c r="F13" s="193">
        <v>65</v>
      </c>
      <c r="G13" s="193">
        <v>565</v>
      </c>
      <c r="H13" s="193">
        <v>1</v>
      </c>
      <c r="I13" s="193">
        <v>2</v>
      </c>
      <c r="J13" s="193">
        <v>0</v>
      </c>
      <c r="K13" s="193">
        <v>0</v>
      </c>
      <c r="L13" s="193">
        <v>2</v>
      </c>
      <c r="M13" s="193">
        <v>16</v>
      </c>
      <c r="N13" s="193">
        <v>0</v>
      </c>
      <c r="O13" s="193">
        <v>8</v>
      </c>
      <c r="P13" s="193">
        <v>4</v>
      </c>
      <c r="Q13" s="193">
        <v>62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4</v>
      </c>
      <c r="AB13" s="193">
        <v>3</v>
      </c>
      <c r="AC13" s="193">
        <v>8</v>
      </c>
      <c r="AD13" s="193">
        <v>0</v>
      </c>
      <c r="AE13" s="193">
        <v>0</v>
      </c>
    </row>
    <row r="14" spans="1:33" ht="30" x14ac:dyDescent="0.25">
      <c r="A14" s="542"/>
      <c r="B14" s="543"/>
      <c r="C14" s="4" t="s">
        <v>601</v>
      </c>
      <c r="D14" s="194">
        <v>0</v>
      </c>
      <c r="E14" s="194">
        <v>0</v>
      </c>
      <c r="F14" s="194">
        <v>4</v>
      </c>
      <c r="G14" s="194">
        <v>54</v>
      </c>
      <c r="H14" s="194">
        <v>9</v>
      </c>
      <c r="I14" s="194">
        <v>55</v>
      </c>
      <c r="J14" s="194">
        <v>35</v>
      </c>
      <c r="K14" s="194">
        <v>98</v>
      </c>
      <c r="L14" s="194">
        <v>0</v>
      </c>
      <c r="M14" s="194">
        <v>0</v>
      </c>
      <c r="N14" s="194">
        <v>0</v>
      </c>
      <c r="O14" s="194">
        <v>0</v>
      </c>
      <c r="P14" s="194">
        <v>1</v>
      </c>
      <c r="Q14" s="194">
        <v>9</v>
      </c>
      <c r="R14" s="194">
        <v>6</v>
      </c>
      <c r="S14" s="194">
        <v>23</v>
      </c>
      <c r="T14" s="194">
        <v>0</v>
      </c>
      <c r="U14" s="194">
        <v>0</v>
      </c>
      <c r="V14" s="194">
        <v>0</v>
      </c>
      <c r="W14" s="194">
        <v>2</v>
      </c>
      <c r="X14" s="194">
        <v>0</v>
      </c>
      <c r="Y14" s="194">
        <v>2</v>
      </c>
      <c r="Z14" s="194">
        <v>0</v>
      </c>
      <c r="AA14" s="194">
        <v>0</v>
      </c>
      <c r="AB14" s="194">
        <v>0</v>
      </c>
      <c r="AC14" s="194">
        <v>0</v>
      </c>
      <c r="AD14" s="194">
        <v>0</v>
      </c>
      <c r="AE14" s="194">
        <v>0</v>
      </c>
    </row>
    <row r="15" spans="1:33" ht="45" x14ac:dyDescent="0.25">
      <c r="A15" s="3" t="s">
        <v>38</v>
      </c>
      <c r="B15" s="3" t="s">
        <v>188</v>
      </c>
      <c r="C15" s="4" t="s">
        <v>300</v>
      </c>
      <c r="D15" s="93">
        <v>53</v>
      </c>
      <c r="E15" s="93">
        <v>254</v>
      </c>
      <c r="F15" s="93">
        <v>173</v>
      </c>
      <c r="G15" s="93">
        <v>659</v>
      </c>
      <c r="H15" s="93">
        <v>24</v>
      </c>
      <c r="I15" s="93">
        <v>67</v>
      </c>
      <c r="J15" s="93">
        <v>107</v>
      </c>
      <c r="K15" s="93">
        <v>174</v>
      </c>
      <c r="L15" s="93">
        <v>6</v>
      </c>
      <c r="M15" s="93">
        <v>41</v>
      </c>
      <c r="N15" s="93">
        <v>13</v>
      </c>
      <c r="O15" s="93">
        <v>60</v>
      </c>
      <c r="P15" s="93">
        <v>16</v>
      </c>
      <c r="Q15" s="93">
        <v>79</v>
      </c>
      <c r="R15" s="93">
        <v>5</v>
      </c>
      <c r="S15" s="93">
        <v>17</v>
      </c>
      <c r="T15" s="93">
        <v>7</v>
      </c>
      <c r="U15" s="93">
        <v>34</v>
      </c>
      <c r="V15" s="93">
        <v>22</v>
      </c>
      <c r="W15" s="93">
        <v>73</v>
      </c>
      <c r="X15" s="93">
        <v>11</v>
      </c>
      <c r="Y15" s="93">
        <v>48</v>
      </c>
      <c r="Z15" s="93">
        <v>4</v>
      </c>
      <c r="AA15" s="93">
        <v>5</v>
      </c>
      <c r="AB15" s="93">
        <v>19</v>
      </c>
      <c r="AC15" s="93">
        <v>30</v>
      </c>
      <c r="AD15" s="93">
        <v>0</v>
      </c>
      <c r="AE15" s="93">
        <v>5</v>
      </c>
    </row>
    <row r="16" spans="1:33" ht="30" x14ac:dyDescent="0.25">
      <c r="A16" s="3" t="s">
        <v>38</v>
      </c>
      <c r="B16" s="3" t="s">
        <v>188</v>
      </c>
      <c r="C16" s="4" t="s">
        <v>602</v>
      </c>
      <c r="D16" s="93">
        <v>23</v>
      </c>
      <c r="E16" s="93">
        <v>283</v>
      </c>
      <c r="F16" s="93">
        <v>57</v>
      </c>
      <c r="G16" s="93">
        <v>970</v>
      </c>
      <c r="H16" s="93">
        <v>15</v>
      </c>
      <c r="I16" s="93">
        <v>89</v>
      </c>
      <c r="J16" s="93">
        <v>72</v>
      </c>
      <c r="K16" s="93">
        <v>276</v>
      </c>
      <c r="L16" s="93">
        <v>3</v>
      </c>
      <c r="M16" s="93">
        <v>68</v>
      </c>
      <c r="N16" s="93">
        <v>1</v>
      </c>
      <c r="O16" s="93">
        <v>102</v>
      </c>
      <c r="P16" s="93">
        <v>8</v>
      </c>
      <c r="Q16" s="93">
        <v>142</v>
      </c>
      <c r="R16" s="93">
        <v>0</v>
      </c>
      <c r="S16" s="93">
        <v>14</v>
      </c>
      <c r="T16" s="93">
        <v>6</v>
      </c>
      <c r="U16" s="93">
        <v>36</v>
      </c>
      <c r="V16" s="93">
        <v>17</v>
      </c>
      <c r="W16" s="93">
        <v>78</v>
      </c>
      <c r="X16" s="93">
        <v>2</v>
      </c>
      <c r="Y16" s="93">
        <v>19</v>
      </c>
      <c r="Z16" s="93">
        <v>5</v>
      </c>
      <c r="AA16" s="93">
        <v>9</v>
      </c>
      <c r="AB16" s="93">
        <v>106</v>
      </c>
      <c r="AC16" s="93">
        <v>190</v>
      </c>
      <c r="AD16" s="93">
        <v>6</v>
      </c>
      <c r="AE16" s="93">
        <v>6</v>
      </c>
    </row>
    <row r="17" spans="1:31" ht="45" x14ac:dyDescent="0.25">
      <c r="A17" s="3" t="s">
        <v>38</v>
      </c>
      <c r="B17" s="4" t="s">
        <v>603</v>
      </c>
      <c r="C17" s="4" t="s">
        <v>65</v>
      </c>
      <c r="D17" s="195">
        <v>124</v>
      </c>
      <c r="E17" s="195">
        <v>101</v>
      </c>
      <c r="F17" s="195">
        <v>545</v>
      </c>
      <c r="G17" s="195">
        <v>428</v>
      </c>
      <c r="H17" s="195">
        <v>170</v>
      </c>
      <c r="I17" s="195">
        <v>60</v>
      </c>
      <c r="J17" s="195">
        <v>300</v>
      </c>
      <c r="K17" s="195">
        <v>139</v>
      </c>
      <c r="L17" s="195">
        <v>57</v>
      </c>
      <c r="M17" s="195">
        <v>45</v>
      </c>
      <c r="N17" s="195">
        <v>3</v>
      </c>
      <c r="O17" s="195">
        <v>6</v>
      </c>
      <c r="P17" s="195">
        <v>58</v>
      </c>
      <c r="Q17" s="195">
        <v>43</v>
      </c>
      <c r="R17" s="195">
        <v>26</v>
      </c>
      <c r="S17" s="195">
        <v>13</v>
      </c>
      <c r="T17" s="195">
        <v>2</v>
      </c>
      <c r="U17" s="195">
        <v>3</v>
      </c>
      <c r="V17" s="195">
        <v>2</v>
      </c>
      <c r="W17" s="195">
        <v>3</v>
      </c>
      <c r="X17" s="195">
        <v>3</v>
      </c>
      <c r="Y17" s="195">
        <v>8</v>
      </c>
      <c r="Z17" s="195">
        <v>2</v>
      </c>
      <c r="AA17" s="195">
        <v>3</v>
      </c>
      <c r="AB17" s="195">
        <v>10</v>
      </c>
      <c r="AC17" s="195">
        <v>14</v>
      </c>
      <c r="AD17" s="195">
        <v>1</v>
      </c>
      <c r="AE17" s="195">
        <v>5</v>
      </c>
    </row>
    <row r="18" spans="1:31" ht="45" x14ac:dyDescent="0.25">
      <c r="A18" s="3" t="s">
        <v>38</v>
      </c>
      <c r="B18" s="4" t="s">
        <v>603</v>
      </c>
      <c r="C18" s="4" t="s">
        <v>250</v>
      </c>
      <c r="D18" s="196">
        <v>47</v>
      </c>
      <c r="E18" s="196">
        <v>40</v>
      </c>
      <c r="F18" s="196">
        <v>359</v>
      </c>
      <c r="G18" s="196">
        <v>278</v>
      </c>
      <c r="H18" s="196">
        <v>159</v>
      </c>
      <c r="I18" s="196">
        <v>142</v>
      </c>
      <c r="J18" s="196">
        <v>439</v>
      </c>
      <c r="K18" s="196">
        <v>342</v>
      </c>
      <c r="L18" s="196">
        <v>24</v>
      </c>
      <c r="M18" s="196">
        <v>12</v>
      </c>
      <c r="N18" s="196">
        <v>0</v>
      </c>
      <c r="O18" s="196">
        <v>0</v>
      </c>
      <c r="P18" s="196">
        <v>17</v>
      </c>
      <c r="Q18" s="196">
        <v>39</v>
      </c>
      <c r="R18" s="196">
        <v>39</v>
      </c>
      <c r="S18" s="196">
        <v>14</v>
      </c>
      <c r="T18" s="196">
        <v>7</v>
      </c>
      <c r="U18" s="196">
        <v>20</v>
      </c>
      <c r="V18" s="196">
        <v>12</v>
      </c>
      <c r="W18" s="196">
        <v>29</v>
      </c>
      <c r="X18" s="196">
        <v>4</v>
      </c>
      <c r="Y18" s="196">
        <v>16</v>
      </c>
      <c r="Z18" s="196">
        <v>2</v>
      </c>
      <c r="AA18" s="196">
        <v>2</v>
      </c>
      <c r="AB18" s="196">
        <v>5</v>
      </c>
      <c r="AC18" s="196">
        <v>8</v>
      </c>
      <c r="AD18" s="196">
        <v>1</v>
      </c>
      <c r="AE18" s="196">
        <v>0</v>
      </c>
    </row>
    <row r="19" spans="1:31" ht="75" x14ac:dyDescent="0.25">
      <c r="A19" s="3" t="s">
        <v>38</v>
      </c>
      <c r="B19" s="4" t="s">
        <v>603</v>
      </c>
      <c r="C19" s="4" t="s">
        <v>604</v>
      </c>
      <c r="D19" s="93">
        <v>0</v>
      </c>
      <c r="E19" s="93">
        <v>0</v>
      </c>
      <c r="F19" s="93">
        <v>65</v>
      </c>
      <c r="G19" s="93">
        <v>42</v>
      </c>
      <c r="H19" s="93">
        <v>89</v>
      </c>
      <c r="I19" s="93">
        <v>52</v>
      </c>
      <c r="J19" s="93">
        <v>153</v>
      </c>
      <c r="K19" s="93">
        <v>386</v>
      </c>
      <c r="L19" s="93">
        <v>5</v>
      </c>
      <c r="M19" s="93">
        <v>0</v>
      </c>
      <c r="N19" s="93">
        <v>0</v>
      </c>
      <c r="O19" s="93">
        <v>0</v>
      </c>
      <c r="P19" s="93">
        <v>16</v>
      </c>
      <c r="Q19" s="93">
        <v>35</v>
      </c>
      <c r="R19" s="93">
        <v>8</v>
      </c>
      <c r="S19" s="93">
        <v>47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</row>
    <row r="20" spans="1:31" ht="120" x14ac:dyDescent="0.25">
      <c r="A20" s="3" t="s">
        <v>38</v>
      </c>
      <c r="B20" s="4" t="s">
        <v>603</v>
      </c>
      <c r="C20" s="4" t="s">
        <v>605</v>
      </c>
      <c r="D20" s="93">
        <v>0</v>
      </c>
      <c r="E20" s="93">
        <v>0</v>
      </c>
      <c r="F20" s="93">
        <v>30</v>
      </c>
      <c r="G20" s="93">
        <v>21</v>
      </c>
      <c r="H20" s="93">
        <v>57</v>
      </c>
      <c r="I20" s="93">
        <v>21</v>
      </c>
      <c r="J20" s="93">
        <v>51</v>
      </c>
      <c r="K20" s="93">
        <v>72</v>
      </c>
      <c r="L20" s="93">
        <v>2</v>
      </c>
      <c r="M20" s="93">
        <v>0</v>
      </c>
      <c r="N20" s="93">
        <v>0</v>
      </c>
      <c r="O20" s="93">
        <v>0</v>
      </c>
      <c r="P20" s="93">
        <v>10</v>
      </c>
      <c r="Q20" s="93">
        <v>8</v>
      </c>
      <c r="R20" s="93">
        <v>0</v>
      </c>
      <c r="S20" s="93">
        <v>3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</row>
    <row r="21" spans="1:31" ht="30" x14ac:dyDescent="0.25">
      <c r="A21" s="3" t="s">
        <v>38</v>
      </c>
      <c r="B21" s="3" t="s">
        <v>92</v>
      </c>
      <c r="C21" s="4" t="s">
        <v>606</v>
      </c>
      <c r="D21" s="93">
        <v>22</v>
      </c>
      <c r="E21" s="93">
        <v>42</v>
      </c>
      <c r="F21" s="93">
        <v>104</v>
      </c>
      <c r="G21" s="93">
        <v>229</v>
      </c>
      <c r="H21" s="93">
        <v>26</v>
      </c>
      <c r="I21" s="93">
        <v>71</v>
      </c>
      <c r="J21" s="93">
        <v>120</v>
      </c>
      <c r="K21" s="93">
        <v>333</v>
      </c>
      <c r="L21" s="93">
        <v>7</v>
      </c>
      <c r="M21" s="93">
        <v>16</v>
      </c>
      <c r="N21" s="93">
        <v>2</v>
      </c>
      <c r="O21" s="93">
        <v>2</v>
      </c>
      <c r="P21" s="93">
        <v>6</v>
      </c>
      <c r="Q21" s="93">
        <v>19</v>
      </c>
      <c r="R21" s="93">
        <v>7</v>
      </c>
      <c r="S21" s="93">
        <v>15</v>
      </c>
      <c r="T21" s="93">
        <v>6</v>
      </c>
      <c r="U21" s="93">
        <v>6</v>
      </c>
      <c r="V21" s="93">
        <v>15</v>
      </c>
      <c r="W21" s="93">
        <v>27</v>
      </c>
      <c r="X21" s="93">
        <v>3</v>
      </c>
      <c r="Y21" s="93">
        <v>7</v>
      </c>
      <c r="Z21" s="93">
        <v>1</v>
      </c>
      <c r="AA21" s="93">
        <v>0</v>
      </c>
      <c r="AB21" s="93">
        <v>11</v>
      </c>
      <c r="AC21" s="93">
        <v>20</v>
      </c>
      <c r="AD21" s="93">
        <v>0</v>
      </c>
      <c r="AE21" s="93">
        <v>0</v>
      </c>
    </row>
    <row r="22" spans="1:31" ht="30" x14ac:dyDescent="0.25">
      <c r="A22" s="3" t="s">
        <v>38</v>
      </c>
      <c r="B22" s="3" t="s">
        <v>84</v>
      </c>
      <c r="C22" s="4" t="s">
        <v>607</v>
      </c>
      <c r="D22" s="93">
        <v>43</v>
      </c>
      <c r="E22" s="93">
        <v>53</v>
      </c>
      <c r="F22" s="93">
        <v>301</v>
      </c>
      <c r="G22" s="93">
        <v>253</v>
      </c>
      <c r="H22" s="93">
        <v>171</v>
      </c>
      <c r="I22" s="93">
        <v>141</v>
      </c>
      <c r="J22" s="93">
        <v>340</v>
      </c>
      <c r="K22" s="93">
        <v>160</v>
      </c>
      <c r="L22" s="93">
        <v>11</v>
      </c>
      <c r="M22" s="93">
        <v>10</v>
      </c>
      <c r="N22" s="93">
        <v>0</v>
      </c>
      <c r="O22" s="93">
        <v>4</v>
      </c>
      <c r="P22" s="93">
        <v>11</v>
      </c>
      <c r="Q22" s="93">
        <v>15</v>
      </c>
      <c r="R22" s="93">
        <v>19</v>
      </c>
      <c r="S22" s="93">
        <v>19</v>
      </c>
      <c r="T22" s="93">
        <v>10</v>
      </c>
      <c r="U22" s="93">
        <v>7</v>
      </c>
      <c r="V22" s="93">
        <v>62</v>
      </c>
      <c r="W22" s="93">
        <v>57</v>
      </c>
      <c r="X22" s="93">
        <v>9</v>
      </c>
      <c r="Y22" s="93">
        <v>6</v>
      </c>
      <c r="Z22" s="93">
        <v>6</v>
      </c>
      <c r="AA22" s="93">
        <v>3</v>
      </c>
      <c r="AB22" s="93">
        <v>48</v>
      </c>
      <c r="AC22" s="93">
        <v>32</v>
      </c>
      <c r="AD22" s="93">
        <v>6</v>
      </c>
      <c r="AE22" s="93">
        <v>6</v>
      </c>
    </row>
    <row r="23" spans="1:31" ht="60" x14ac:dyDescent="0.25">
      <c r="A23" s="3" t="s">
        <v>38</v>
      </c>
      <c r="B23" s="3" t="s">
        <v>84</v>
      </c>
      <c r="C23" s="4" t="s">
        <v>608</v>
      </c>
      <c r="D23" s="93">
        <v>211</v>
      </c>
      <c r="E23" s="93">
        <v>51</v>
      </c>
      <c r="F23" s="93">
        <v>845</v>
      </c>
      <c r="G23" s="93">
        <v>209</v>
      </c>
      <c r="H23" s="93">
        <v>243</v>
      </c>
      <c r="I23" s="93">
        <v>38</v>
      </c>
      <c r="J23" s="93">
        <v>507</v>
      </c>
      <c r="K23" s="93">
        <v>133</v>
      </c>
      <c r="L23" s="93">
        <v>48</v>
      </c>
      <c r="M23" s="93">
        <v>22</v>
      </c>
      <c r="N23" s="93">
        <v>11</v>
      </c>
      <c r="O23" s="93">
        <v>1</v>
      </c>
      <c r="P23" s="93">
        <v>36</v>
      </c>
      <c r="Q23" s="93">
        <v>17</v>
      </c>
      <c r="R23" s="93">
        <v>51</v>
      </c>
      <c r="S23" s="93">
        <v>12</v>
      </c>
      <c r="T23" s="93">
        <v>11</v>
      </c>
      <c r="U23" s="93">
        <v>4</v>
      </c>
      <c r="V23" s="93">
        <v>17</v>
      </c>
      <c r="W23" s="93">
        <v>8</v>
      </c>
      <c r="X23" s="93">
        <v>16</v>
      </c>
      <c r="Y23" s="93">
        <v>9</v>
      </c>
      <c r="Z23" s="93">
        <v>12</v>
      </c>
      <c r="AA23" s="93">
        <v>3</v>
      </c>
      <c r="AB23" s="93">
        <v>31</v>
      </c>
      <c r="AC23" s="93">
        <v>10</v>
      </c>
      <c r="AD23" s="93">
        <v>1</v>
      </c>
      <c r="AE23" s="93">
        <v>0</v>
      </c>
    </row>
    <row r="24" spans="1:31" ht="30" x14ac:dyDescent="0.25">
      <c r="A24" s="3" t="s">
        <v>38</v>
      </c>
      <c r="B24" s="3" t="s">
        <v>84</v>
      </c>
      <c r="C24" s="4" t="s">
        <v>86</v>
      </c>
      <c r="D24" s="93">
        <v>13</v>
      </c>
      <c r="E24" s="93">
        <v>36</v>
      </c>
      <c r="F24" s="93">
        <v>77</v>
      </c>
      <c r="G24" s="93">
        <v>180</v>
      </c>
      <c r="H24" s="93">
        <v>91</v>
      </c>
      <c r="I24" s="93">
        <v>205</v>
      </c>
      <c r="J24" s="93">
        <v>0</v>
      </c>
      <c r="K24" s="93">
        <v>0</v>
      </c>
      <c r="L24" s="93">
        <v>35</v>
      </c>
      <c r="M24" s="93">
        <v>83</v>
      </c>
      <c r="N24" s="93">
        <v>1</v>
      </c>
      <c r="O24" s="93">
        <v>2</v>
      </c>
      <c r="P24" s="93">
        <v>2</v>
      </c>
      <c r="Q24" s="93">
        <v>12</v>
      </c>
      <c r="R24" s="93">
        <v>0</v>
      </c>
      <c r="S24" s="93">
        <v>0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>
        <v>1</v>
      </c>
      <c r="AA24" s="93">
        <v>1</v>
      </c>
      <c r="AB24" s="93">
        <v>1</v>
      </c>
      <c r="AC24" s="93">
        <v>6</v>
      </c>
      <c r="AD24" s="93">
        <v>0</v>
      </c>
      <c r="AE24" s="93">
        <v>0</v>
      </c>
    </row>
    <row r="25" spans="1:31" ht="30" x14ac:dyDescent="0.25">
      <c r="A25" s="3" t="s">
        <v>38</v>
      </c>
      <c r="B25" s="4" t="s">
        <v>609</v>
      </c>
      <c r="C25" s="4" t="s">
        <v>609</v>
      </c>
      <c r="D25" s="93">
        <v>195</v>
      </c>
      <c r="E25" s="93">
        <v>58</v>
      </c>
      <c r="F25" s="93">
        <v>596</v>
      </c>
      <c r="G25" s="93">
        <v>152</v>
      </c>
      <c r="H25" s="93">
        <v>184</v>
      </c>
      <c r="I25" s="93">
        <v>31</v>
      </c>
      <c r="J25" s="93">
        <v>840</v>
      </c>
      <c r="K25" s="93">
        <v>330</v>
      </c>
      <c r="L25" s="93">
        <v>43</v>
      </c>
      <c r="M25" s="93">
        <v>7</v>
      </c>
      <c r="N25" s="93">
        <v>9</v>
      </c>
      <c r="O25" s="93">
        <v>1</v>
      </c>
      <c r="P25" s="93">
        <v>6</v>
      </c>
      <c r="Q25" s="93">
        <v>1</v>
      </c>
      <c r="R25" s="93">
        <v>30</v>
      </c>
      <c r="S25" s="93">
        <v>11</v>
      </c>
      <c r="T25" s="93">
        <v>14</v>
      </c>
      <c r="U25" s="93">
        <v>11</v>
      </c>
      <c r="V25" s="93">
        <v>45</v>
      </c>
      <c r="W25" s="93">
        <v>26</v>
      </c>
      <c r="X25" s="93">
        <v>16</v>
      </c>
      <c r="Y25" s="93">
        <v>7</v>
      </c>
      <c r="Z25" s="93">
        <v>12</v>
      </c>
      <c r="AA25" s="93">
        <v>2</v>
      </c>
      <c r="AB25" s="93">
        <v>32</v>
      </c>
      <c r="AC25" s="93">
        <v>6</v>
      </c>
      <c r="AD25" s="93">
        <v>0</v>
      </c>
      <c r="AE25" s="93">
        <v>0</v>
      </c>
    </row>
    <row r="26" spans="1:31" ht="30" x14ac:dyDescent="0.25">
      <c r="A26" s="475" t="s">
        <v>38</v>
      </c>
      <c r="B26" s="475" t="s">
        <v>106</v>
      </c>
      <c r="C26" s="4" t="s">
        <v>610</v>
      </c>
      <c r="D26" s="93">
        <v>34</v>
      </c>
      <c r="E26" s="93">
        <v>39</v>
      </c>
      <c r="F26" s="93">
        <v>107</v>
      </c>
      <c r="G26" s="93">
        <v>182</v>
      </c>
      <c r="H26" s="93">
        <v>0</v>
      </c>
      <c r="I26" s="93">
        <v>0</v>
      </c>
      <c r="J26" s="93">
        <v>0</v>
      </c>
      <c r="K26" s="93">
        <v>0</v>
      </c>
      <c r="L26" s="93">
        <v>12</v>
      </c>
      <c r="M26" s="93">
        <v>25</v>
      </c>
      <c r="N26" s="93">
        <v>11</v>
      </c>
      <c r="O26" s="93">
        <v>28</v>
      </c>
      <c r="P26" s="93">
        <v>0</v>
      </c>
      <c r="Q26" s="93">
        <v>0</v>
      </c>
      <c r="R26" s="93">
        <v>0</v>
      </c>
      <c r="S26" s="93">
        <v>0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>
        <v>5</v>
      </c>
      <c r="AA26" s="93">
        <v>0</v>
      </c>
      <c r="AB26" s="93">
        <v>9</v>
      </c>
      <c r="AC26" s="93">
        <v>4</v>
      </c>
      <c r="AD26" s="93">
        <v>0</v>
      </c>
      <c r="AE26" s="93">
        <v>0</v>
      </c>
    </row>
    <row r="27" spans="1:31" ht="45" x14ac:dyDescent="0.25">
      <c r="A27" s="475"/>
      <c r="B27" s="475"/>
      <c r="C27" s="4" t="s">
        <v>611</v>
      </c>
      <c r="D27" s="93">
        <v>0</v>
      </c>
      <c r="E27" s="93">
        <v>0</v>
      </c>
      <c r="F27" s="93">
        <v>62</v>
      </c>
      <c r="G27" s="93">
        <v>72</v>
      </c>
      <c r="H27" s="93">
        <v>92</v>
      </c>
      <c r="I27" s="93">
        <v>86</v>
      </c>
      <c r="J27" s="93">
        <v>385</v>
      </c>
      <c r="K27" s="93">
        <v>331</v>
      </c>
      <c r="L27" s="93">
        <v>0</v>
      </c>
      <c r="M27" s="93">
        <v>0</v>
      </c>
      <c r="N27" s="93">
        <v>3</v>
      </c>
      <c r="O27" s="93">
        <v>0</v>
      </c>
      <c r="P27" s="93">
        <v>6</v>
      </c>
      <c r="Q27" s="93">
        <v>7</v>
      </c>
      <c r="R27" s="93">
        <v>23</v>
      </c>
      <c r="S27" s="93">
        <v>7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</row>
    <row r="28" spans="1:31" ht="45" x14ac:dyDescent="0.25">
      <c r="A28" s="3" t="s">
        <v>38</v>
      </c>
      <c r="B28" s="4" t="s">
        <v>612</v>
      </c>
      <c r="C28" s="4" t="s">
        <v>613</v>
      </c>
      <c r="D28" s="194">
        <v>4</v>
      </c>
      <c r="E28" s="194">
        <v>122</v>
      </c>
      <c r="F28" s="194">
        <v>12</v>
      </c>
      <c r="G28" s="194">
        <v>336</v>
      </c>
      <c r="H28" s="194">
        <v>6</v>
      </c>
      <c r="I28" s="194">
        <v>113</v>
      </c>
      <c r="J28" s="194">
        <v>9</v>
      </c>
      <c r="K28" s="194">
        <v>92</v>
      </c>
      <c r="L28" s="194">
        <v>0</v>
      </c>
      <c r="M28" s="194">
        <v>51</v>
      </c>
      <c r="N28" s="194">
        <v>0</v>
      </c>
      <c r="O28" s="194">
        <v>4</v>
      </c>
      <c r="P28" s="194">
        <v>4</v>
      </c>
      <c r="Q28" s="194">
        <v>54</v>
      </c>
      <c r="R28" s="194">
        <v>0</v>
      </c>
      <c r="S28" s="194">
        <v>15</v>
      </c>
      <c r="T28" s="194">
        <v>0</v>
      </c>
      <c r="U28" s="194">
        <v>0</v>
      </c>
      <c r="V28" s="194">
        <v>0</v>
      </c>
      <c r="W28" s="194">
        <v>0</v>
      </c>
      <c r="X28" s="194">
        <v>0</v>
      </c>
      <c r="Y28" s="194">
        <v>0</v>
      </c>
      <c r="Z28" s="194">
        <v>0</v>
      </c>
      <c r="AA28" s="194">
        <v>2</v>
      </c>
      <c r="AB28" s="194">
        <v>1</v>
      </c>
      <c r="AC28" s="194">
        <v>3</v>
      </c>
      <c r="AD28" s="194">
        <v>0</v>
      </c>
      <c r="AE28" s="194">
        <v>0</v>
      </c>
    </row>
    <row r="29" spans="1:31" ht="30" x14ac:dyDescent="0.25">
      <c r="A29" s="3" t="s">
        <v>38</v>
      </c>
      <c r="B29" s="4" t="s">
        <v>612</v>
      </c>
      <c r="C29" s="4" t="s">
        <v>72</v>
      </c>
      <c r="D29" s="93">
        <v>8</v>
      </c>
      <c r="E29" s="93">
        <v>83</v>
      </c>
      <c r="F29" s="93">
        <v>58</v>
      </c>
      <c r="G29" s="93">
        <v>363</v>
      </c>
      <c r="H29" s="93">
        <v>32</v>
      </c>
      <c r="I29" s="93">
        <v>159</v>
      </c>
      <c r="J29" s="93">
        <v>13</v>
      </c>
      <c r="K29" s="93">
        <v>27</v>
      </c>
      <c r="L29" s="93">
        <v>11</v>
      </c>
      <c r="M29" s="93">
        <v>28</v>
      </c>
      <c r="N29" s="93">
        <v>3</v>
      </c>
      <c r="O29" s="93">
        <v>36</v>
      </c>
      <c r="P29" s="93">
        <v>19</v>
      </c>
      <c r="Q29" s="93">
        <v>206</v>
      </c>
      <c r="R29" s="93">
        <v>19</v>
      </c>
      <c r="S29" s="93">
        <v>65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1</v>
      </c>
      <c r="AA29" s="93">
        <v>0</v>
      </c>
      <c r="AB29" s="93">
        <v>6</v>
      </c>
      <c r="AC29" s="93">
        <v>7</v>
      </c>
      <c r="AD29" s="93">
        <v>1</v>
      </c>
      <c r="AE29" s="93">
        <v>0</v>
      </c>
    </row>
    <row r="30" spans="1:31" x14ac:dyDescent="0.25">
      <c r="A30" s="3" t="s">
        <v>38</v>
      </c>
      <c r="B30" s="3" t="s">
        <v>94</v>
      </c>
      <c r="C30" s="3" t="s">
        <v>94</v>
      </c>
      <c r="D30" s="93">
        <v>103</v>
      </c>
      <c r="E30" s="93">
        <v>67</v>
      </c>
      <c r="F30" s="93">
        <v>330</v>
      </c>
      <c r="G30" s="93">
        <v>203</v>
      </c>
      <c r="H30" s="93">
        <v>90</v>
      </c>
      <c r="I30" s="93">
        <v>67</v>
      </c>
      <c r="J30" s="93">
        <v>261</v>
      </c>
      <c r="K30" s="93">
        <v>327</v>
      </c>
      <c r="L30" s="93">
        <v>9</v>
      </c>
      <c r="M30" s="93">
        <v>2</v>
      </c>
      <c r="N30" s="93">
        <v>2</v>
      </c>
      <c r="O30" s="93">
        <v>0</v>
      </c>
      <c r="P30" s="93">
        <v>6</v>
      </c>
      <c r="Q30" s="93">
        <v>3</v>
      </c>
      <c r="R30" s="93">
        <v>12</v>
      </c>
      <c r="S30" s="93">
        <v>8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3">
        <v>4</v>
      </c>
      <c r="AA30" s="93">
        <v>2</v>
      </c>
      <c r="AB30" s="93">
        <v>9</v>
      </c>
      <c r="AC30" s="93">
        <v>7</v>
      </c>
      <c r="AD30" s="93">
        <v>0</v>
      </c>
      <c r="AE30" s="93">
        <v>0</v>
      </c>
    </row>
    <row r="31" spans="1:31" x14ac:dyDescent="0.25">
      <c r="C31" s="188" t="s">
        <v>50</v>
      </c>
      <c r="D31" s="183">
        <f>SUM(D4:D30)</f>
        <v>1485</v>
      </c>
      <c r="E31" s="183">
        <f t="shared" ref="E31:AE31" si="0">SUM(E4:E30)</f>
        <v>2435</v>
      </c>
      <c r="F31" s="183">
        <f t="shared" si="0"/>
        <v>5802</v>
      </c>
      <c r="G31" s="183">
        <f t="shared" si="0"/>
        <v>9373</v>
      </c>
      <c r="H31" s="183">
        <f t="shared" si="0"/>
        <v>2089</v>
      </c>
      <c r="I31" s="183">
        <f t="shared" si="0"/>
        <v>2452</v>
      </c>
      <c r="J31" s="183">
        <f t="shared" si="0"/>
        <v>6578</v>
      </c>
      <c r="K31" s="183">
        <f t="shared" si="0"/>
        <v>6369</v>
      </c>
      <c r="L31" s="183">
        <f t="shared" si="0"/>
        <v>486</v>
      </c>
      <c r="M31" s="183">
        <f t="shared" si="0"/>
        <v>812</v>
      </c>
      <c r="N31" s="183">
        <f t="shared" si="0"/>
        <v>156</v>
      </c>
      <c r="O31" s="183">
        <f t="shared" si="0"/>
        <v>395</v>
      </c>
      <c r="P31" s="183">
        <f t="shared" si="0"/>
        <v>415</v>
      </c>
      <c r="Q31" s="183">
        <f t="shared" si="0"/>
        <v>1170</v>
      </c>
      <c r="R31" s="183">
        <f t="shared" si="0"/>
        <v>383</v>
      </c>
      <c r="S31" s="183">
        <f t="shared" si="0"/>
        <v>451</v>
      </c>
      <c r="T31" s="183">
        <f t="shared" si="0"/>
        <v>162</v>
      </c>
      <c r="U31" s="183">
        <f t="shared" si="0"/>
        <v>272</v>
      </c>
      <c r="V31" s="183">
        <f t="shared" si="0"/>
        <v>478</v>
      </c>
      <c r="W31" s="183">
        <f t="shared" si="0"/>
        <v>795</v>
      </c>
      <c r="X31" s="183">
        <f t="shared" si="0"/>
        <v>118</v>
      </c>
      <c r="Y31" s="183">
        <f t="shared" si="0"/>
        <v>255</v>
      </c>
      <c r="Z31" s="183">
        <f t="shared" si="0"/>
        <v>119</v>
      </c>
      <c r="AA31" s="183">
        <f t="shared" si="0"/>
        <v>105</v>
      </c>
      <c r="AB31" s="183">
        <f t="shared" si="0"/>
        <v>813</v>
      </c>
      <c r="AC31" s="183">
        <f t="shared" si="0"/>
        <v>908</v>
      </c>
      <c r="AD31" s="183">
        <f t="shared" si="0"/>
        <v>47</v>
      </c>
      <c r="AE31" s="183">
        <f t="shared" si="0"/>
        <v>62</v>
      </c>
    </row>
  </sheetData>
  <mergeCells count="20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X2:Y2"/>
    <mergeCell ref="Z2:AA2"/>
    <mergeCell ref="AB2:AC2"/>
    <mergeCell ref="AD2:AE2"/>
    <mergeCell ref="V2:W2"/>
    <mergeCell ref="AF10:AG10"/>
    <mergeCell ref="A13:A14"/>
    <mergeCell ref="B13:B14"/>
    <mergeCell ref="A26:A27"/>
    <mergeCell ref="B26:B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>
      <selection activeCell="D9" sqref="D9:AE9"/>
    </sheetView>
  </sheetViews>
  <sheetFormatPr defaultRowHeight="15" x14ac:dyDescent="0.25"/>
  <cols>
    <col min="1" max="1" width="30.28515625" customWidth="1"/>
    <col min="2" max="2" width="19.7109375" customWidth="1"/>
    <col min="3" max="3" width="22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x14ac:dyDescent="0.25">
      <c r="A2" s="1" t="s">
        <v>0</v>
      </c>
      <c r="B2" s="1" t="s">
        <v>12</v>
      </c>
      <c r="C2" s="1" t="s">
        <v>1</v>
      </c>
      <c r="D2" s="547" t="s">
        <v>15</v>
      </c>
      <c r="E2" s="548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54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55" t="s">
        <v>6</v>
      </c>
      <c r="AE2" s="556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x14ac:dyDescent="0.25">
      <c r="A4" s="3" t="s">
        <v>47</v>
      </c>
      <c r="B4" s="3" t="s">
        <v>47</v>
      </c>
      <c r="C4" s="3" t="s">
        <v>48</v>
      </c>
      <c r="D4" s="3">
        <v>9</v>
      </c>
      <c r="E4" s="3">
        <v>0</v>
      </c>
      <c r="F4" s="3">
        <v>146</v>
      </c>
      <c r="G4" s="3">
        <v>0</v>
      </c>
      <c r="H4" s="3">
        <v>71</v>
      </c>
      <c r="I4" s="3">
        <v>0</v>
      </c>
      <c r="J4" s="3">
        <v>323</v>
      </c>
      <c r="K4" s="3">
        <v>0</v>
      </c>
      <c r="L4" s="3">
        <v>10</v>
      </c>
      <c r="M4" s="3">
        <v>0</v>
      </c>
      <c r="N4" s="3">
        <v>8</v>
      </c>
      <c r="O4" s="3">
        <v>0</v>
      </c>
      <c r="P4" s="3">
        <v>12</v>
      </c>
      <c r="Q4" s="3">
        <v>0</v>
      </c>
      <c r="R4" s="3">
        <v>5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</row>
    <row r="5" spans="1:31" ht="90" x14ac:dyDescent="0.25">
      <c r="A5" s="700" t="s">
        <v>886</v>
      </c>
      <c r="B5" s="700" t="s">
        <v>887</v>
      </c>
      <c r="C5" s="444" t="s">
        <v>888</v>
      </c>
      <c r="D5" s="443">
        <v>6</v>
      </c>
      <c r="E5" s="443">
        <v>0</v>
      </c>
      <c r="F5" s="443">
        <v>95</v>
      </c>
      <c r="G5" s="443">
        <v>0</v>
      </c>
      <c r="H5" s="48">
        <v>41</v>
      </c>
      <c r="I5" s="48">
        <v>0</v>
      </c>
      <c r="J5" s="48">
        <v>129</v>
      </c>
      <c r="K5" s="443">
        <v>0</v>
      </c>
      <c r="L5" s="443">
        <v>3</v>
      </c>
      <c r="M5" s="443">
        <v>0</v>
      </c>
      <c r="N5" s="443">
        <v>3</v>
      </c>
      <c r="O5" s="443">
        <v>0</v>
      </c>
      <c r="P5" s="443">
        <v>10</v>
      </c>
      <c r="Q5" s="443">
        <v>0</v>
      </c>
      <c r="R5" s="443">
        <v>9</v>
      </c>
      <c r="S5" s="443">
        <v>0</v>
      </c>
      <c r="T5" s="443">
        <v>0</v>
      </c>
      <c r="U5" s="443">
        <v>0</v>
      </c>
      <c r="V5" s="443">
        <v>0</v>
      </c>
      <c r="W5" s="443">
        <v>0</v>
      </c>
      <c r="X5" s="443">
        <v>0</v>
      </c>
      <c r="Y5" s="443">
        <v>0</v>
      </c>
      <c r="Z5" s="443">
        <v>0</v>
      </c>
      <c r="AA5" s="443">
        <v>0</v>
      </c>
      <c r="AB5" s="443">
        <v>0</v>
      </c>
      <c r="AC5" s="443">
        <v>0</v>
      </c>
      <c r="AD5" s="443">
        <v>0</v>
      </c>
      <c r="AE5" s="443">
        <v>0</v>
      </c>
    </row>
    <row r="6" spans="1:31" ht="105" x14ac:dyDescent="0.25">
      <c r="A6" s="698" t="s">
        <v>889</v>
      </c>
      <c r="B6" s="698" t="s">
        <v>889</v>
      </c>
      <c r="C6" s="698" t="s">
        <v>890</v>
      </c>
      <c r="D6" s="699">
        <v>0</v>
      </c>
      <c r="E6" s="699">
        <v>1</v>
      </c>
      <c r="F6" s="699">
        <v>14</v>
      </c>
      <c r="G6" s="699">
        <v>14</v>
      </c>
      <c r="H6" s="699">
        <v>29</v>
      </c>
      <c r="I6" s="699">
        <v>16</v>
      </c>
      <c r="J6" s="699">
        <v>104</v>
      </c>
      <c r="K6" s="699">
        <v>45</v>
      </c>
      <c r="L6" s="699">
        <v>1</v>
      </c>
      <c r="M6" s="699">
        <v>0</v>
      </c>
      <c r="N6" s="699">
        <v>3</v>
      </c>
      <c r="O6" s="699">
        <v>7</v>
      </c>
      <c r="P6" s="699">
        <v>7</v>
      </c>
      <c r="Q6" s="699">
        <v>8</v>
      </c>
      <c r="R6" s="699">
        <v>20</v>
      </c>
      <c r="S6" s="699">
        <v>8</v>
      </c>
      <c r="T6" s="699">
        <v>0</v>
      </c>
      <c r="U6" s="699">
        <v>0</v>
      </c>
      <c r="V6" s="699">
        <v>0</v>
      </c>
      <c r="W6" s="699">
        <v>0</v>
      </c>
      <c r="X6" s="699">
        <v>0</v>
      </c>
      <c r="Y6" s="699">
        <v>0</v>
      </c>
      <c r="Z6" s="699">
        <v>0</v>
      </c>
      <c r="AA6" s="699">
        <v>0</v>
      </c>
      <c r="AB6" s="699">
        <v>0</v>
      </c>
      <c r="AC6" s="699">
        <v>0</v>
      </c>
      <c r="AD6" s="699">
        <v>0</v>
      </c>
      <c r="AE6" s="699">
        <v>0</v>
      </c>
    </row>
    <row r="7" spans="1:31" ht="105" x14ac:dyDescent="0.25">
      <c r="A7" s="698" t="s">
        <v>889</v>
      </c>
      <c r="B7" s="698" t="s">
        <v>889</v>
      </c>
      <c r="C7" s="698" t="s">
        <v>891</v>
      </c>
      <c r="D7" s="699">
        <v>2</v>
      </c>
      <c r="E7" s="699">
        <v>0</v>
      </c>
      <c r="F7" s="699">
        <v>85</v>
      </c>
      <c r="G7" s="699">
        <v>0</v>
      </c>
      <c r="H7" s="699">
        <v>65</v>
      </c>
      <c r="I7" s="699">
        <v>0</v>
      </c>
      <c r="J7" s="699">
        <v>474</v>
      </c>
      <c r="K7" s="699">
        <v>0</v>
      </c>
      <c r="L7" s="699">
        <v>3</v>
      </c>
      <c r="M7" s="699">
        <v>0</v>
      </c>
      <c r="N7" s="699">
        <v>15</v>
      </c>
      <c r="O7" s="699">
        <v>0</v>
      </c>
      <c r="P7" s="699">
        <v>15</v>
      </c>
      <c r="Q7" s="699">
        <v>0</v>
      </c>
      <c r="R7" s="699">
        <v>39</v>
      </c>
      <c r="S7" s="699">
        <v>0</v>
      </c>
      <c r="T7" s="699">
        <v>0</v>
      </c>
      <c r="U7" s="699">
        <v>0</v>
      </c>
      <c r="V7" s="699">
        <v>0</v>
      </c>
      <c r="W7" s="699">
        <v>0</v>
      </c>
      <c r="X7" s="699">
        <v>0</v>
      </c>
      <c r="Y7" s="699">
        <v>0</v>
      </c>
      <c r="Z7" s="699">
        <v>0</v>
      </c>
      <c r="AA7" s="699">
        <v>0</v>
      </c>
      <c r="AB7" s="699">
        <v>0</v>
      </c>
      <c r="AC7" s="699">
        <v>0</v>
      </c>
      <c r="AD7" s="699">
        <v>0</v>
      </c>
      <c r="AE7" s="699">
        <v>0</v>
      </c>
    </row>
    <row r="8" spans="1:31" x14ac:dyDescent="0.25">
      <c r="A8" s="3" t="s">
        <v>47</v>
      </c>
      <c r="B8" s="3" t="s">
        <v>47</v>
      </c>
      <c r="C8" s="3" t="s">
        <v>49</v>
      </c>
      <c r="D8" s="3">
        <v>2</v>
      </c>
      <c r="E8" s="3">
        <v>1</v>
      </c>
      <c r="F8" s="3">
        <v>14</v>
      </c>
      <c r="G8" s="3">
        <v>29</v>
      </c>
      <c r="H8" s="3">
        <v>28</v>
      </c>
      <c r="I8" s="3">
        <v>17</v>
      </c>
      <c r="J8" s="3">
        <v>146</v>
      </c>
      <c r="K8" s="3">
        <v>86</v>
      </c>
      <c r="L8" s="3">
        <v>3</v>
      </c>
      <c r="M8" s="3">
        <v>2</v>
      </c>
      <c r="N8" s="3">
        <v>3</v>
      </c>
      <c r="O8" s="3">
        <v>5</v>
      </c>
      <c r="P8" s="3">
        <v>2</v>
      </c>
      <c r="Q8" s="3">
        <v>1</v>
      </c>
      <c r="R8" s="3">
        <v>1</v>
      </c>
      <c r="S8" s="3">
        <v>1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</row>
    <row r="9" spans="1:31" ht="30" x14ac:dyDescent="0.25">
      <c r="A9" s="4" t="s">
        <v>47</v>
      </c>
      <c r="B9" s="3"/>
      <c r="C9" s="3" t="s">
        <v>50</v>
      </c>
      <c r="D9" s="3">
        <f>SUM(D4:D8)</f>
        <v>19</v>
      </c>
      <c r="E9" s="3">
        <f>SUM(E4:E8)</f>
        <v>2</v>
      </c>
      <c r="F9" s="3">
        <f>SUM(F4:F8)</f>
        <v>354</v>
      </c>
      <c r="G9" s="3">
        <f>SUM(G4:G8)</f>
        <v>43</v>
      </c>
      <c r="H9" s="3">
        <f>SUM(H4:H8)</f>
        <v>234</v>
      </c>
      <c r="I9" s="3">
        <f>SUM(I4:I8)</f>
        <v>33</v>
      </c>
      <c r="J9" s="3">
        <f>SUM(J4:J8)</f>
        <v>1176</v>
      </c>
      <c r="K9" s="3">
        <f>SUM(K4:K8)</f>
        <v>131</v>
      </c>
      <c r="L9" s="3">
        <f>SUM(L4:L8)</f>
        <v>20</v>
      </c>
      <c r="M9" s="3">
        <f>SUM(M4:M8)</f>
        <v>2</v>
      </c>
      <c r="N9" s="3">
        <f>SUM(N4:N8)</f>
        <v>32</v>
      </c>
      <c r="O9" s="3">
        <f>SUM(O4:O8)</f>
        <v>12</v>
      </c>
      <c r="P9" s="3">
        <f>SUM(P4:P8)</f>
        <v>46</v>
      </c>
      <c r="Q9" s="3">
        <f>SUM(Q4:Q8)</f>
        <v>9</v>
      </c>
      <c r="R9" s="3">
        <f>SUM(R4:R8)</f>
        <v>74</v>
      </c>
      <c r="S9" s="3">
        <f>SUM(S4:S8)</f>
        <v>9</v>
      </c>
      <c r="T9" s="3">
        <f>SUM(T4:T8)</f>
        <v>0</v>
      </c>
      <c r="U9" s="3">
        <f>SUM(U4:U8)</f>
        <v>0</v>
      </c>
      <c r="V9" s="3">
        <f>SUM(V4:V8)</f>
        <v>0</v>
      </c>
      <c r="W9" s="3">
        <f>SUM(W4:W8)</f>
        <v>0</v>
      </c>
      <c r="X9" s="3">
        <f>SUM(X4:X8)</f>
        <v>0</v>
      </c>
      <c r="Y9" s="3">
        <f>SUM(Y4:Y8)</f>
        <v>0</v>
      </c>
      <c r="Z9" s="3">
        <f>SUM(Z4:Z8)</f>
        <v>0</v>
      </c>
      <c r="AA9" s="3">
        <f>SUM(AA4:AA8)</f>
        <v>0</v>
      </c>
      <c r="AB9" s="3">
        <f>SUM(AB4:AB8)</f>
        <v>0</v>
      </c>
      <c r="AC9" s="3">
        <f>SUM(AC4:AC8)</f>
        <v>0</v>
      </c>
      <c r="AD9" s="3">
        <f>SUM(AD4:AD8)</f>
        <v>0</v>
      </c>
      <c r="AE9" s="3">
        <f>SUM(AE4:AE8)</f>
        <v>0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opLeftCell="D1" workbookViewId="0">
      <selection activeCell="D6" sqref="D6:AE6"/>
    </sheetView>
  </sheetViews>
  <sheetFormatPr defaultRowHeight="15" x14ac:dyDescent="0.25"/>
  <sheetData>
    <row r="1" spans="1:31" x14ac:dyDescent="0.25">
      <c r="A1" t="s">
        <v>17</v>
      </c>
    </row>
    <row r="2" spans="1:31" x14ac:dyDescent="0.25">
      <c r="A2" t="s">
        <v>0</v>
      </c>
      <c r="B2" t="s">
        <v>12</v>
      </c>
      <c r="C2" t="s">
        <v>1</v>
      </c>
      <c r="D2" t="s">
        <v>15</v>
      </c>
      <c r="F2" t="s">
        <v>7</v>
      </c>
      <c r="H2" t="s">
        <v>13</v>
      </c>
      <c r="J2" t="s">
        <v>8</v>
      </c>
      <c r="L2" t="s">
        <v>11</v>
      </c>
      <c r="N2" t="s">
        <v>9</v>
      </c>
      <c r="P2" t="s">
        <v>14</v>
      </c>
      <c r="R2" t="s">
        <v>10</v>
      </c>
      <c r="T2" t="s">
        <v>2</v>
      </c>
      <c r="V2" t="s">
        <v>3</v>
      </c>
      <c r="X2" t="s">
        <v>16</v>
      </c>
      <c r="Z2" t="s">
        <v>4</v>
      </c>
      <c r="AB2" t="s">
        <v>5</v>
      </c>
      <c r="AD2" t="s">
        <v>6</v>
      </c>
    </row>
    <row r="3" spans="1:31" x14ac:dyDescent="0.25">
      <c r="D3" t="s">
        <v>18</v>
      </c>
      <c r="E3" t="s">
        <v>19</v>
      </c>
      <c r="F3" t="s">
        <v>18</v>
      </c>
      <c r="G3" t="s">
        <v>19</v>
      </c>
      <c r="H3" t="s">
        <v>18</v>
      </c>
      <c r="I3" t="s">
        <v>19</v>
      </c>
      <c r="J3" t="s">
        <v>18</v>
      </c>
      <c r="K3" t="s">
        <v>19</v>
      </c>
      <c r="L3" t="s">
        <v>18</v>
      </c>
      <c r="M3" t="s">
        <v>19</v>
      </c>
      <c r="N3" t="s">
        <v>18</v>
      </c>
      <c r="O3" t="s">
        <v>19</v>
      </c>
      <c r="P3" t="s">
        <v>18</v>
      </c>
      <c r="Q3" t="s">
        <v>19</v>
      </c>
      <c r="R3" t="s">
        <v>18</v>
      </c>
      <c r="S3" t="s">
        <v>19</v>
      </c>
      <c r="T3" t="s">
        <v>18</v>
      </c>
      <c r="U3" t="s">
        <v>19</v>
      </c>
      <c r="V3" t="s">
        <v>18</v>
      </c>
      <c r="W3" t="s">
        <v>19</v>
      </c>
      <c r="X3" t="s">
        <v>18</v>
      </c>
      <c r="Y3" t="s">
        <v>19</v>
      </c>
      <c r="Z3" t="s">
        <v>18</v>
      </c>
      <c r="AA3" t="s">
        <v>19</v>
      </c>
      <c r="AB3" t="s">
        <v>18</v>
      </c>
      <c r="AC3" t="s">
        <v>19</v>
      </c>
      <c r="AD3" t="s">
        <v>18</v>
      </c>
      <c r="AE3" t="s">
        <v>19</v>
      </c>
    </row>
    <row r="4" spans="1:31" x14ac:dyDescent="0.25">
      <c r="A4" t="s">
        <v>21</v>
      </c>
      <c r="B4" t="s">
        <v>51</v>
      </c>
      <c r="C4" t="s">
        <v>52</v>
      </c>
      <c r="D4">
        <v>82</v>
      </c>
      <c r="E4">
        <v>125</v>
      </c>
      <c r="F4">
        <v>278</v>
      </c>
      <c r="G4">
        <v>523</v>
      </c>
      <c r="H4">
        <v>286</v>
      </c>
      <c r="I4">
        <v>471</v>
      </c>
      <c r="J4">
        <v>256</v>
      </c>
      <c r="K4">
        <v>305</v>
      </c>
      <c r="L4">
        <v>0</v>
      </c>
      <c r="M4">
        <v>0</v>
      </c>
      <c r="N4">
        <v>1</v>
      </c>
      <c r="O4">
        <v>13</v>
      </c>
      <c r="P4">
        <v>10</v>
      </c>
      <c r="Q4">
        <v>29</v>
      </c>
      <c r="R4">
        <v>4</v>
      </c>
      <c r="S4">
        <v>12</v>
      </c>
      <c r="T4">
        <v>2</v>
      </c>
      <c r="U4">
        <v>6</v>
      </c>
      <c r="V4">
        <v>16</v>
      </c>
      <c r="W4">
        <v>32</v>
      </c>
      <c r="X4">
        <v>6</v>
      </c>
      <c r="Y4">
        <v>4</v>
      </c>
      <c r="Z4">
        <v>6</v>
      </c>
      <c r="AA4">
        <v>2</v>
      </c>
      <c r="AB4">
        <v>10</v>
      </c>
      <c r="AC4">
        <v>21</v>
      </c>
      <c r="AD4">
        <v>0</v>
      </c>
      <c r="AE4">
        <v>1</v>
      </c>
    </row>
    <row r="5" spans="1:31" x14ac:dyDescent="0.25">
      <c r="A5" t="s">
        <v>21</v>
      </c>
      <c r="B5" t="s">
        <v>51</v>
      </c>
      <c r="C5" t="s">
        <v>53</v>
      </c>
      <c r="D5">
        <v>28</v>
      </c>
      <c r="E5">
        <v>129</v>
      </c>
      <c r="F5">
        <v>68</v>
      </c>
      <c r="G5">
        <v>344</v>
      </c>
      <c r="H5">
        <v>19</v>
      </c>
      <c r="I5">
        <v>68</v>
      </c>
      <c r="J5">
        <v>26</v>
      </c>
      <c r="K5">
        <v>145</v>
      </c>
      <c r="L5">
        <v>1</v>
      </c>
      <c r="M5">
        <v>6</v>
      </c>
      <c r="N5">
        <v>1</v>
      </c>
      <c r="O5">
        <v>4</v>
      </c>
      <c r="P5">
        <v>13</v>
      </c>
      <c r="Q5">
        <v>47</v>
      </c>
      <c r="R5">
        <v>3</v>
      </c>
      <c r="S5">
        <v>31</v>
      </c>
      <c r="T5">
        <v>0</v>
      </c>
      <c r="U5">
        <v>0</v>
      </c>
      <c r="V5">
        <v>5</v>
      </c>
      <c r="W5">
        <v>27</v>
      </c>
      <c r="X5">
        <v>0</v>
      </c>
      <c r="Y5">
        <v>0</v>
      </c>
      <c r="Z5">
        <v>0</v>
      </c>
      <c r="AA5">
        <v>2</v>
      </c>
      <c r="AB5">
        <v>11</v>
      </c>
      <c r="AC5">
        <v>29</v>
      </c>
      <c r="AD5">
        <v>0</v>
      </c>
      <c r="AE5">
        <v>4</v>
      </c>
    </row>
    <row r="6" spans="1:31" x14ac:dyDescent="0.25">
      <c r="A6" t="s">
        <v>21</v>
      </c>
      <c r="C6" t="s">
        <v>50</v>
      </c>
      <c r="D6">
        <v>110</v>
      </c>
      <c r="E6">
        <v>254</v>
      </c>
      <c r="F6">
        <v>346</v>
      </c>
      <c r="G6">
        <v>867</v>
      </c>
      <c r="H6">
        <v>305</v>
      </c>
      <c r="I6">
        <v>539</v>
      </c>
      <c r="J6">
        <v>282</v>
      </c>
      <c r="K6">
        <v>450</v>
      </c>
      <c r="L6">
        <v>1</v>
      </c>
      <c r="M6">
        <v>6</v>
      </c>
      <c r="N6">
        <v>2</v>
      </c>
      <c r="O6">
        <v>17</v>
      </c>
      <c r="P6">
        <v>23</v>
      </c>
      <c r="Q6">
        <v>76</v>
      </c>
      <c r="R6">
        <v>7</v>
      </c>
      <c r="S6">
        <v>43</v>
      </c>
      <c r="T6">
        <v>2</v>
      </c>
      <c r="U6">
        <v>6</v>
      </c>
      <c r="V6">
        <v>21</v>
      </c>
      <c r="W6">
        <v>59</v>
      </c>
      <c r="X6">
        <v>6</v>
      </c>
      <c r="Y6">
        <v>4</v>
      </c>
      <c r="Z6">
        <v>6</v>
      </c>
      <c r="AA6">
        <v>4</v>
      </c>
      <c r="AB6">
        <v>21</v>
      </c>
      <c r="AC6">
        <v>50</v>
      </c>
      <c r="AD6">
        <v>0</v>
      </c>
      <c r="AE6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B1" workbookViewId="0">
      <selection activeCell="D8" sqref="D8:AE8"/>
    </sheetView>
  </sheetViews>
  <sheetFormatPr defaultRowHeight="15" x14ac:dyDescent="0.25"/>
  <cols>
    <col min="1" max="1" width="54" style="2" customWidth="1"/>
    <col min="2" max="2" width="8.140625" customWidth="1"/>
    <col min="3" max="3" width="50.5703125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x14ac:dyDescent="0.25">
      <c r="A2" s="1" t="s">
        <v>0</v>
      </c>
      <c r="B2" s="1" t="s">
        <v>12</v>
      </c>
      <c r="C2" s="1" t="s">
        <v>1</v>
      </c>
      <c r="D2" s="547" t="s">
        <v>15</v>
      </c>
      <c r="E2" s="548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54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55" t="s">
        <v>6</v>
      </c>
      <c r="AE2" s="557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ht="30" x14ac:dyDescent="0.25">
      <c r="A4" s="2" t="s">
        <v>54</v>
      </c>
      <c r="C4" t="s">
        <v>55</v>
      </c>
      <c r="D4">
        <v>45</v>
      </c>
      <c r="E4">
        <v>6</v>
      </c>
      <c r="F4">
        <v>419</v>
      </c>
      <c r="G4">
        <v>102</v>
      </c>
      <c r="H4">
        <v>172</v>
      </c>
      <c r="I4">
        <v>23</v>
      </c>
      <c r="J4">
        <v>195</v>
      </c>
      <c r="K4">
        <v>34</v>
      </c>
      <c r="L4">
        <v>10</v>
      </c>
      <c r="M4">
        <v>1</v>
      </c>
      <c r="N4">
        <v>0</v>
      </c>
      <c r="O4">
        <v>0</v>
      </c>
      <c r="P4">
        <v>16</v>
      </c>
      <c r="Q4">
        <v>4</v>
      </c>
      <c r="R4">
        <v>14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</row>
    <row r="5" spans="1:31" x14ac:dyDescent="0.25">
      <c r="C5" t="s">
        <v>56</v>
      </c>
      <c r="D5">
        <v>45</v>
      </c>
      <c r="E5">
        <v>6</v>
      </c>
      <c r="F5">
        <v>360</v>
      </c>
      <c r="G5">
        <v>101</v>
      </c>
      <c r="H5">
        <v>183</v>
      </c>
      <c r="I5">
        <v>41</v>
      </c>
      <c r="J5">
        <v>225</v>
      </c>
      <c r="K5">
        <v>32</v>
      </c>
      <c r="L5">
        <v>19</v>
      </c>
      <c r="M5">
        <v>8</v>
      </c>
      <c r="N5">
        <v>0</v>
      </c>
      <c r="O5">
        <v>0</v>
      </c>
      <c r="P5">
        <v>17</v>
      </c>
      <c r="Q5">
        <v>7</v>
      </c>
      <c r="R5">
        <v>9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</row>
    <row r="6" spans="1:31" x14ac:dyDescent="0.25">
      <c r="C6" t="s">
        <v>57</v>
      </c>
      <c r="D6">
        <v>43</v>
      </c>
      <c r="E6">
        <v>5</v>
      </c>
      <c r="F6">
        <v>432</v>
      </c>
      <c r="G6">
        <v>81</v>
      </c>
      <c r="H6">
        <v>156</v>
      </c>
      <c r="I6">
        <v>18</v>
      </c>
      <c r="J6">
        <v>219</v>
      </c>
      <c r="K6">
        <v>18</v>
      </c>
      <c r="L6">
        <v>64</v>
      </c>
      <c r="M6">
        <v>25</v>
      </c>
      <c r="N6">
        <v>0</v>
      </c>
      <c r="O6">
        <v>0</v>
      </c>
      <c r="P6">
        <v>31</v>
      </c>
      <c r="Q6">
        <v>8</v>
      </c>
      <c r="R6">
        <v>4</v>
      </c>
      <c r="S6">
        <v>11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</row>
    <row r="7" spans="1:31" x14ac:dyDescent="0.25">
      <c r="C7" t="s">
        <v>58</v>
      </c>
      <c r="D7">
        <v>12</v>
      </c>
      <c r="E7">
        <v>11</v>
      </c>
      <c r="F7">
        <v>165</v>
      </c>
      <c r="G7">
        <v>246</v>
      </c>
      <c r="H7">
        <v>81</v>
      </c>
      <c r="I7">
        <v>91</v>
      </c>
      <c r="J7">
        <v>113</v>
      </c>
      <c r="K7">
        <v>94</v>
      </c>
      <c r="L7">
        <v>6</v>
      </c>
      <c r="M7">
        <v>6</v>
      </c>
      <c r="N7">
        <v>0</v>
      </c>
      <c r="O7">
        <v>0</v>
      </c>
      <c r="P7">
        <v>13</v>
      </c>
      <c r="Q7">
        <v>29</v>
      </c>
      <c r="R7">
        <v>5</v>
      </c>
      <c r="S7">
        <v>7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</row>
    <row r="8" spans="1:31" ht="30" x14ac:dyDescent="0.25">
      <c r="A8" s="2" t="s">
        <v>54</v>
      </c>
      <c r="C8" t="s">
        <v>50</v>
      </c>
      <c r="D8">
        <f>SUM(D4:D7)</f>
        <v>145</v>
      </c>
      <c r="E8">
        <f t="shared" ref="E8:AE8" si="0">SUM(E4:E7)</f>
        <v>28</v>
      </c>
      <c r="F8">
        <f t="shared" si="0"/>
        <v>1376</v>
      </c>
      <c r="G8">
        <f t="shared" si="0"/>
        <v>530</v>
      </c>
      <c r="H8">
        <f t="shared" si="0"/>
        <v>592</v>
      </c>
      <c r="I8">
        <f t="shared" si="0"/>
        <v>173</v>
      </c>
      <c r="J8">
        <f t="shared" si="0"/>
        <v>752</v>
      </c>
      <c r="K8">
        <f t="shared" si="0"/>
        <v>178</v>
      </c>
      <c r="L8">
        <f t="shared" si="0"/>
        <v>99</v>
      </c>
      <c r="M8">
        <f t="shared" si="0"/>
        <v>40</v>
      </c>
      <c r="N8">
        <f t="shared" si="0"/>
        <v>0</v>
      </c>
      <c r="O8">
        <f t="shared" si="0"/>
        <v>0</v>
      </c>
      <c r="P8">
        <f t="shared" si="0"/>
        <v>77</v>
      </c>
      <c r="Q8">
        <f t="shared" si="0"/>
        <v>48</v>
      </c>
      <c r="R8">
        <f t="shared" si="0"/>
        <v>32</v>
      </c>
      <c r="S8">
        <f t="shared" si="0"/>
        <v>21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>
        <f t="shared" si="0"/>
        <v>0</v>
      </c>
      <c r="AA8">
        <f t="shared" si="0"/>
        <v>0</v>
      </c>
      <c r="AB8">
        <f t="shared" si="0"/>
        <v>0</v>
      </c>
      <c r="AC8">
        <f t="shared" si="0"/>
        <v>0</v>
      </c>
      <c r="AD8">
        <f t="shared" si="0"/>
        <v>0</v>
      </c>
      <c r="AE8">
        <f t="shared" si="0"/>
        <v>0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opLeftCell="C1" workbookViewId="0">
      <selection activeCell="D27" sqref="D27:AE27"/>
    </sheetView>
  </sheetViews>
  <sheetFormatPr defaultRowHeight="15" x14ac:dyDescent="0.25"/>
  <cols>
    <col min="1" max="1" width="16.85546875" style="183" customWidth="1"/>
    <col min="2" max="2" width="46" style="183" bestFit="1" customWidth="1"/>
    <col min="3" max="3" width="52.85546875" style="183" bestFit="1" customWidth="1"/>
    <col min="4" max="4" width="6.85546875" style="183" customWidth="1"/>
    <col min="5" max="5" width="5.7109375" style="183" bestFit="1" customWidth="1"/>
    <col min="6" max="6" width="6.7109375" style="183" customWidth="1"/>
    <col min="7" max="7" width="5.8554687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85546875" style="183" customWidth="1"/>
    <col min="12" max="12" width="6.7109375" style="183" customWidth="1"/>
    <col min="13" max="13" width="6.140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6" style="183" customWidth="1"/>
    <col min="22" max="22" width="7.140625" style="183" customWidth="1"/>
    <col min="23" max="23" width="6" style="183" customWidth="1"/>
    <col min="24" max="24" width="7.28515625" style="183" customWidth="1"/>
    <col min="25" max="25" width="6.42578125" style="183" customWidth="1"/>
    <col min="26" max="26" width="7.5703125" style="183" customWidth="1"/>
    <col min="27" max="27" width="6.285156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1" ht="18.75" x14ac:dyDescent="0.25">
      <c r="A1" s="467" t="s">
        <v>17</v>
      </c>
      <c r="B1" s="468"/>
      <c r="C1" s="468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5"/>
    </row>
    <row r="2" spans="1:31" x14ac:dyDescent="0.25">
      <c r="A2" s="185" t="s">
        <v>0</v>
      </c>
      <c r="B2" s="185" t="s">
        <v>12</v>
      </c>
      <c r="C2" s="185" t="s">
        <v>1</v>
      </c>
      <c r="D2" s="470" t="s">
        <v>15</v>
      </c>
      <c r="E2" s="471"/>
      <c r="F2" s="545" t="s">
        <v>7</v>
      </c>
      <c r="G2" s="546"/>
      <c r="H2" s="545" t="s">
        <v>13</v>
      </c>
      <c r="I2" s="546"/>
      <c r="J2" s="474" t="s">
        <v>8</v>
      </c>
      <c r="K2" s="466"/>
      <c r="L2" s="476" t="s">
        <v>11</v>
      </c>
      <c r="M2" s="477"/>
      <c r="N2" s="470" t="s">
        <v>9</v>
      </c>
      <c r="O2" s="471"/>
      <c r="P2" s="470" t="s">
        <v>14</v>
      </c>
      <c r="Q2" s="471"/>
      <c r="R2" s="470" t="s">
        <v>10</v>
      </c>
      <c r="S2" s="471"/>
      <c r="T2" s="470" t="s">
        <v>2</v>
      </c>
      <c r="U2" s="471"/>
      <c r="V2" s="470" t="s">
        <v>3</v>
      </c>
      <c r="W2" s="471"/>
      <c r="X2" s="470" t="s">
        <v>16</v>
      </c>
      <c r="Y2" s="471"/>
      <c r="Z2" s="470" t="s">
        <v>4</v>
      </c>
      <c r="AA2" s="471"/>
      <c r="AB2" s="470" t="s">
        <v>5</v>
      </c>
      <c r="AC2" s="471"/>
      <c r="AD2" s="470" t="s">
        <v>6</v>
      </c>
      <c r="AE2" s="566"/>
    </row>
    <row r="3" spans="1:31" ht="26.25" thickBot="1" x14ac:dyDescent="0.3">
      <c r="A3" s="108"/>
      <c r="B3" s="108"/>
      <c r="C3" s="108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x14ac:dyDescent="0.25">
      <c r="A4" s="558" t="s">
        <v>42</v>
      </c>
      <c r="B4" s="560" t="s">
        <v>730</v>
      </c>
      <c r="C4" s="323" t="s">
        <v>731</v>
      </c>
      <c r="D4" s="3">
        <v>31</v>
      </c>
      <c r="E4" s="3">
        <v>58</v>
      </c>
      <c r="F4" s="3">
        <v>267</v>
      </c>
      <c r="G4" s="3">
        <v>393</v>
      </c>
      <c r="H4" s="3">
        <v>57</v>
      </c>
      <c r="I4" s="3">
        <v>65</v>
      </c>
      <c r="J4" s="3">
        <v>96</v>
      </c>
      <c r="K4" s="3">
        <v>206</v>
      </c>
      <c r="L4" s="3">
        <v>13</v>
      </c>
      <c r="M4" s="3">
        <v>9</v>
      </c>
      <c r="N4" s="3">
        <v>0</v>
      </c>
      <c r="O4" s="3">
        <v>0</v>
      </c>
      <c r="P4" s="3">
        <v>29</v>
      </c>
      <c r="Q4" s="3">
        <v>65</v>
      </c>
      <c r="R4" s="3">
        <v>46</v>
      </c>
      <c r="S4" s="3">
        <v>87</v>
      </c>
      <c r="T4" s="3">
        <v>23</v>
      </c>
      <c r="U4" s="3">
        <v>37</v>
      </c>
      <c r="V4" s="3">
        <v>39</v>
      </c>
      <c r="W4" s="3">
        <v>72</v>
      </c>
      <c r="X4" s="3">
        <v>18</v>
      </c>
      <c r="Y4" s="3">
        <v>32</v>
      </c>
      <c r="Z4" s="3">
        <v>0</v>
      </c>
      <c r="AA4" s="3">
        <v>0</v>
      </c>
      <c r="AB4" s="3">
        <v>11</v>
      </c>
      <c r="AC4" s="3">
        <v>23</v>
      </c>
      <c r="AD4" s="3">
        <v>2</v>
      </c>
      <c r="AE4" s="3">
        <v>5</v>
      </c>
    </row>
    <row r="5" spans="1:31" x14ac:dyDescent="0.25">
      <c r="A5" s="559"/>
      <c r="B5" s="561"/>
      <c r="C5" s="324" t="s">
        <v>732</v>
      </c>
      <c r="D5" s="3">
        <v>7</v>
      </c>
      <c r="E5" s="3">
        <v>48</v>
      </c>
      <c r="F5" s="3">
        <v>99</v>
      </c>
      <c r="G5" s="3">
        <v>237</v>
      </c>
      <c r="H5" s="3">
        <v>12</v>
      </c>
      <c r="I5" s="3">
        <v>64</v>
      </c>
      <c r="J5" s="3">
        <v>38</v>
      </c>
      <c r="K5" s="3">
        <v>104</v>
      </c>
      <c r="L5" s="3">
        <v>8</v>
      </c>
      <c r="M5" s="3">
        <v>34</v>
      </c>
      <c r="N5" s="3">
        <v>1</v>
      </c>
      <c r="O5" s="3">
        <v>0</v>
      </c>
      <c r="P5" s="3">
        <v>8</v>
      </c>
      <c r="Q5" s="3">
        <v>45</v>
      </c>
      <c r="R5" s="3">
        <v>6</v>
      </c>
      <c r="S5" s="3">
        <v>19</v>
      </c>
      <c r="T5" s="3">
        <v>3</v>
      </c>
      <c r="U5" s="3">
        <v>8</v>
      </c>
      <c r="V5" s="3">
        <v>13</v>
      </c>
      <c r="W5" s="3">
        <v>29</v>
      </c>
      <c r="X5" s="3">
        <v>12</v>
      </c>
      <c r="Y5" s="3">
        <v>27</v>
      </c>
      <c r="Z5" s="3">
        <v>4</v>
      </c>
      <c r="AA5" s="3">
        <v>1</v>
      </c>
      <c r="AB5" s="3">
        <v>14</v>
      </c>
      <c r="AC5" s="3">
        <v>33</v>
      </c>
      <c r="AD5" s="3">
        <v>3</v>
      </c>
      <c r="AE5" s="3">
        <v>1</v>
      </c>
    </row>
    <row r="6" spans="1:31" x14ac:dyDescent="0.25">
      <c r="A6" s="559"/>
      <c r="B6" s="562" t="s">
        <v>733</v>
      </c>
      <c r="C6" s="324" t="s">
        <v>203</v>
      </c>
      <c r="D6" s="3">
        <v>30</v>
      </c>
      <c r="E6" s="3">
        <v>16</v>
      </c>
      <c r="F6" s="3">
        <v>250</v>
      </c>
      <c r="G6" s="3">
        <v>367</v>
      </c>
      <c r="H6" s="3">
        <v>139</v>
      </c>
      <c r="I6" s="3">
        <v>138</v>
      </c>
      <c r="J6" s="3">
        <v>312</v>
      </c>
      <c r="K6" s="3">
        <v>200</v>
      </c>
      <c r="L6" s="3">
        <v>93</v>
      </c>
      <c r="M6" s="3">
        <v>111</v>
      </c>
      <c r="N6" s="3">
        <v>0</v>
      </c>
      <c r="O6" s="3">
        <v>0</v>
      </c>
      <c r="P6" s="3">
        <v>8</v>
      </c>
      <c r="Q6" s="3">
        <v>10</v>
      </c>
      <c r="R6" s="3">
        <v>65</v>
      </c>
      <c r="S6" s="3">
        <v>52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2</v>
      </c>
      <c r="AA6" s="3">
        <v>1</v>
      </c>
      <c r="AB6" s="3">
        <v>3</v>
      </c>
      <c r="AC6" s="3">
        <v>6</v>
      </c>
      <c r="AD6" s="3">
        <v>0</v>
      </c>
      <c r="AE6" s="3">
        <v>0</v>
      </c>
    </row>
    <row r="7" spans="1:31" x14ac:dyDescent="0.25">
      <c r="A7" s="559"/>
      <c r="B7" s="561"/>
      <c r="C7" s="324" t="s">
        <v>734</v>
      </c>
      <c r="D7" s="3">
        <v>49</v>
      </c>
      <c r="E7" s="3">
        <v>96</v>
      </c>
      <c r="F7" s="3">
        <v>94</v>
      </c>
      <c r="G7" s="3">
        <v>176</v>
      </c>
      <c r="H7" s="3">
        <v>61</v>
      </c>
      <c r="I7" s="3">
        <v>126</v>
      </c>
      <c r="J7" s="3">
        <v>153</v>
      </c>
      <c r="K7" s="3">
        <v>218</v>
      </c>
      <c r="L7" s="3">
        <v>15</v>
      </c>
      <c r="M7" s="3">
        <v>31</v>
      </c>
      <c r="N7" s="3">
        <v>0</v>
      </c>
      <c r="O7" s="3">
        <v>0</v>
      </c>
      <c r="P7" s="3">
        <v>2</v>
      </c>
      <c r="Q7" s="3">
        <v>12</v>
      </c>
      <c r="R7" s="3">
        <v>34</v>
      </c>
      <c r="S7" s="3">
        <v>74</v>
      </c>
      <c r="T7" s="3">
        <v>0</v>
      </c>
      <c r="U7" s="3">
        <v>0</v>
      </c>
      <c r="V7" s="3">
        <v>12</v>
      </c>
      <c r="W7" s="3">
        <v>14</v>
      </c>
      <c r="X7" s="3">
        <v>3</v>
      </c>
      <c r="Y7" s="3">
        <v>4</v>
      </c>
      <c r="Z7" s="3">
        <v>0</v>
      </c>
      <c r="AA7" s="3">
        <v>2</v>
      </c>
      <c r="AB7" s="3">
        <v>4</v>
      </c>
      <c r="AC7" s="3">
        <v>9</v>
      </c>
      <c r="AD7" s="3">
        <v>0</v>
      </c>
      <c r="AE7" s="3">
        <v>0</v>
      </c>
    </row>
    <row r="8" spans="1:31" x14ac:dyDescent="0.25">
      <c r="A8" s="559"/>
      <c r="B8" s="562" t="s">
        <v>735</v>
      </c>
      <c r="C8" s="324" t="s">
        <v>736</v>
      </c>
      <c r="D8" s="3">
        <v>106</v>
      </c>
      <c r="E8" s="3">
        <v>106</v>
      </c>
      <c r="F8" s="3">
        <v>556</v>
      </c>
      <c r="G8" s="3">
        <v>552</v>
      </c>
      <c r="H8" s="3">
        <v>205</v>
      </c>
      <c r="I8" s="3">
        <v>207</v>
      </c>
      <c r="J8" s="3">
        <v>503</v>
      </c>
      <c r="K8" s="3">
        <v>628</v>
      </c>
      <c r="L8" s="3">
        <v>32</v>
      </c>
      <c r="M8" s="3">
        <v>17</v>
      </c>
      <c r="N8" s="3">
        <v>1</v>
      </c>
      <c r="O8" s="3">
        <v>0</v>
      </c>
      <c r="P8" s="3">
        <v>24</v>
      </c>
      <c r="Q8" s="3">
        <v>52</v>
      </c>
      <c r="R8" s="3">
        <v>38</v>
      </c>
      <c r="S8" s="3">
        <v>51</v>
      </c>
      <c r="T8" s="3">
        <v>13</v>
      </c>
      <c r="U8" s="3">
        <v>45</v>
      </c>
      <c r="V8" s="3">
        <v>24</v>
      </c>
      <c r="W8" s="3">
        <v>84</v>
      </c>
      <c r="X8" s="3">
        <v>10</v>
      </c>
      <c r="Y8" s="3">
        <v>31</v>
      </c>
      <c r="Z8" s="3">
        <v>3</v>
      </c>
      <c r="AA8" s="3">
        <v>2</v>
      </c>
      <c r="AB8" s="3">
        <v>11</v>
      </c>
      <c r="AC8" s="3">
        <v>10</v>
      </c>
      <c r="AD8" s="3">
        <v>0</v>
      </c>
      <c r="AE8" s="3">
        <v>0</v>
      </c>
    </row>
    <row r="9" spans="1:31" x14ac:dyDescent="0.25">
      <c r="A9" s="559"/>
      <c r="B9" s="561"/>
      <c r="C9" s="324" t="s">
        <v>236</v>
      </c>
      <c r="D9" s="3">
        <v>99</v>
      </c>
      <c r="E9" s="3">
        <v>93</v>
      </c>
      <c r="F9" s="3">
        <v>49</v>
      </c>
      <c r="G9" s="3">
        <v>261</v>
      </c>
      <c r="H9" s="3">
        <v>100</v>
      </c>
      <c r="I9" s="3">
        <v>97</v>
      </c>
      <c r="J9" s="3">
        <v>170</v>
      </c>
      <c r="K9" s="3">
        <v>133</v>
      </c>
      <c r="L9" s="3">
        <v>35</v>
      </c>
      <c r="M9" s="3">
        <v>41</v>
      </c>
      <c r="N9" s="3">
        <v>0</v>
      </c>
      <c r="O9" s="3">
        <v>0</v>
      </c>
      <c r="P9" s="3">
        <v>20</v>
      </c>
      <c r="Q9" s="3">
        <v>31</v>
      </c>
      <c r="R9" s="3">
        <v>45</v>
      </c>
      <c r="S9" s="3">
        <v>41</v>
      </c>
      <c r="T9" s="3">
        <v>43</v>
      </c>
      <c r="U9" s="3">
        <v>60</v>
      </c>
      <c r="V9" s="3">
        <v>101</v>
      </c>
      <c r="W9" s="3">
        <v>117</v>
      </c>
      <c r="X9" s="3">
        <v>48</v>
      </c>
      <c r="Y9" s="3">
        <v>71</v>
      </c>
      <c r="Z9" s="3">
        <v>4</v>
      </c>
      <c r="AA9" s="3">
        <v>3</v>
      </c>
      <c r="AB9" s="3">
        <v>16</v>
      </c>
      <c r="AC9" s="3">
        <v>7</v>
      </c>
      <c r="AD9" s="3">
        <v>0</v>
      </c>
      <c r="AE9" s="3">
        <v>0</v>
      </c>
    </row>
    <row r="10" spans="1:31" x14ac:dyDescent="0.25">
      <c r="A10" s="559"/>
      <c r="B10" s="325" t="s">
        <v>737</v>
      </c>
      <c r="C10" s="324" t="s">
        <v>738</v>
      </c>
      <c r="D10" s="3">
        <v>62</v>
      </c>
      <c r="E10" s="3">
        <v>24</v>
      </c>
      <c r="F10" s="3">
        <v>366</v>
      </c>
      <c r="G10" s="3">
        <v>142</v>
      </c>
      <c r="H10" s="3">
        <v>106</v>
      </c>
      <c r="I10" s="3">
        <v>23</v>
      </c>
      <c r="J10" s="3">
        <v>238</v>
      </c>
      <c r="K10" s="3">
        <v>99</v>
      </c>
      <c r="L10" s="3">
        <v>13</v>
      </c>
      <c r="M10" s="3">
        <v>6</v>
      </c>
      <c r="N10" s="3">
        <v>4</v>
      </c>
      <c r="O10" s="3">
        <v>4</v>
      </c>
      <c r="P10" s="3">
        <v>28</v>
      </c>
      <c r="Q10" s="3">
        <v>17</v>
      </c>
      <c r="R10" s="3">
        <v>24</v>
      </c>
      <c r="S10" s="3">
        <v>11</v>
      </c>
      <c r="T10" s="3">
        <v>37</v>
      </c>
      <c r="U10" s="3">
        <v>71</v>
      </c>
      <c r="V10" s="3">
        <v>136</v>
      </c>
      <c r="W10" s="3">
        <v>193</v>
      </c>
      <c r="X10" s="3">
        <v>65</v>
      </c>
      <c r="Y10" s="3">
        <v>70</v>
      </c>
      <c r="Z10" s="3">
        <v>6</v>
      </c>
      <c r="AA10" s="3">
        <v>8</v>
      </c>
      <c r="AB10" s="3">
        <v>45</v>
      </c>
      <c r="AC10" s="3">
        <v>54</v>
      </c>
      <c r="AD10" s="3">
        <v>3</v>
      </c>
      <c r="AE10" s="3">
        <v>2</v>
      </c>
    </row>
    <row r="11" spans="1:31" x14ac:dyDescent="0.25">
      <c r="A11" s="559"/>
      <c r="B11" s="562" t="s">
        <v>209</v>
      </c>
      <c r="C11" s="324" t="s">
        <v>739</v>
      </c>
      <c r="D11" s="3">
        <v>44</v>
      </c>
      <c r="E11" s="3">
        <v>133</v>
      </c>
      <c r="F11" s="3">
        <v>74</v>
      </c>
      <c r="G11" s="3">
        <v>262</v>
      </c>
      <c r="H11" s="3">
        <v>0</v>
      </c>
      <c r="I11" s="3">
        <v>0</v>
      </c>
      <c r="J11" s="3">
        <v>0</v>
      </c>
      <c r="K11" s="3">
        <v>0</v>
      </c>
      <c r="L11" s="3">
        <v>16</v>
      </c>
      <c r="M11" s="3">
        <v>33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0</v>
      </c>
      <c r="AC11" s="3">
        <v>2</v>
      </c>
      <c r="AD11" s="3">
        <v>0</v>
      </c>
      <c r="AE11" s="3">
        <v>0</v>
      </c>
    </row>
    <row r="12" spans="1:31" x14ac:dyDescent="0.25">
      <c r="A12" s="559"/>
      <c r="B12" s="561"/>
      <c r="C12" s="324" t="s">
        <v>740</v>
      </c>
      <c r="D12" s="3">
        <v>19</v>
      </c>
      <c r="E12" s="3">
        <v>96</v>
      </c>
      <c r="F12" s="3">
        <v>49</v>
      </c>
      <c r="G12" s="3">
        <v>261</v>
      </c>
      <c r="H12" s="3">
        <v>10</v>
      </c>
      <c r="I12" s="3">
        <v>51</v>
      </c>
      <c r="J12" s="3">
        <v>9</v>
      </c>
      <c r="K12" s="3">
        <v>16</v>
      </c>
      <c r="L12" s="3">
        <v>3</v>
      </c>
      <c r="M12" s="3">
        <v>22</v>
      </c>
      <c r="N12" s="3">
        <v>0</v>
      </c>
      <c r="O12" s="3">
        <v>0</v>
      </c>
      <c r="P12" s="3">
        <v>1</v>
      </c>
      <c r="Q12" s="3">
        <v>5</v>
      </c>
      <c r="R12" s="3">
        <v>0</v>
      </c>
      <c r="S12" s="3">
        <v>3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2</v>
      </c>
      <c r="AD12" s="3">
        <v>0</v>
      </c>
      <c r="AE12" s="3">
        <v>0</v>
      </c>
    </row>
    <row r="13" spans="1:31" x14ac:dyDescent="0.25">
      <c r="A13" s="559"/>
      <c r="B13" s="561"/>
      <c r="C13" s="324" t="s">
        <v>741</v>
      </c>
      <c r="D13" s="3">
        <v>28</v>
      </c>
      <c r="E13" s="3">
        <v>99</v>
      </c>
      <c r="F13" s="3">
        <v>67</v>
      </c>
      <c r="G13" s="3">
        <v>270</v>
      </c>
      <c r="H13" s="3">
        <v>8</v>
      </c>
      <c r="I13" s="3">
        <v>22</v>
      </c>
      <c r="J13" s="3">
        <v>11</v>
      </c>
      <c r="K13" s="3">
        <v>16</v>
      </c>
      <c r="L13" s="3">
        <v>8</v>
      </c>
      <c r="M13" s="3">
        <v>39</v>
      </c>
      <c r="N13" s="3">
        <v>9</v>
      </c>
      <c r="O13" s="3">
        <v>38</v>
      </c>
      <c r="P13" s="3">
        <v>0</v>
      </c>
      <c r="Q13" s="3">
        <v>3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2</v>
      </c>
      <c r="Y13" s="3">
        <v>3</v>
      </c>
      <c r="Z13" s="3">
        <v>2</v>
      </c>
      <c r="AA13" s="3">
        <v>2</v>
      </c>
      <c r="AB13" s="3">
        <v>16</v>
      </c>
      <c r="AC13" s="3">
        <v>32</v>
      </c>
      <c r="AD13" s="3">
        <v>3</v>
      </c>
      <c r="AE13" s="3">
        <v>4</v>
      </c>
    </row>
    <row r="14" spans="1:31" x14ac:dyDescent="0.25">
      <c r="A14" s="559"/>
      <c r="B14" s="561"/>
      <c r="C14" s="324" t="s">
        <v>215</v>
      </c>
      <c r="D14" s="3">
        <v>39</v>
      </c>
      <c r="E14" s="3">
        <v>43</v>
      </c>
      <c r="F14" s="3">
        <v>112</v>
      </c>
      <c r="G14" s="3">
        <v>97</v>
      </c>
      <c r="H14" s="3">
        <v>0</v>
      </c>
      <c r="I14" s="3">
        <v>0</v>
      </c>
      <c r="J14" s="3">
        <v>0</v>
      </c>
      <c r="K14" s="3">
        <v>0</v>
      </c>
      <c r="L14" s="3">
        <v>29</v>
      </c>
      <c r="M14" s="3">
        <v>40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</row>
    <row r="15" spans="1:31" x14ac:dyDescent="0.25">
      <c r="A15" s="559"/>
      <c r="B15" s="562" t="s">
        <v>742</v>
      </c>
      <c r="C15" s="324" t="s">
        <v>743</v>
      </c>
      <c r="D15" s="3">
        <v>18</v>
      </c>
      <c r="E15" s="3">
        <v>112</v>
      </c>
      <c r="F15" s="3">
        <v>79</v>
      </c>
      <c r="G15" s="3">
        <v>358</v>
      </c>
      <c r="H15" s="3">
        <v>27</v>
      </c>
      <c r="I15" s="3">
        <v>104</v>
      </c>
      <c r="J15" s="3">
        <v>45</v>
      </c>
      <c r="K15" s="3">
        <v>126</v>
      </c>
      <c r="L15" s="3">
        <v>4</v>
      </c>
      <c r="M15" s="3">
        <v>15</v>
      </c>
      <c r="N15" s="3">
        <v>4</v>
      </c>
      <c r="O15" s="3">
        <v>11</v>
      </c>
      <c r="P15" s="3">
        <v>3</v>
      </c>
      <c r="Q15" s="3">
        <v>29</v>
      </c>
      <c r="R15" s="3">
        <v>5</v>
      </c>
      <c r="S15" s="3">
        <v>12</v>
      </c>
      <c r="T15" s="3">
        <v>8</v>
      </c>
      <c r="U15" s="3">
        <v>41</v>
      </c>
      <c r="V15" s="3">
        <v>20</v>
      </c>
      <c r="W15" s="3">
        <v>122</v>
      </c>
      <c r="X15" s="3">
        <v>2</v>
      </c>
      <c r="Y15" s="3">
        <v>26</v>
      </c>
      <c r="Z15" s="3">
        <v>0</v>
      </c>
      <c r="AA15" s="3">
        <v>0</v>
      </c>
      <c r="AB15" s="3">
        <v>9</v>
      </c>
      <c r="AC15" s="3">
        <v>36</v>
      </c>
      <c r="AD15" s="3">
        <v>0</v>
      </c>
      <c r="AE15" s="3">
        <v>1</v>
      </c>
    </row>
    <row r="16" spans="1:31" x14ac:dyDescent="0.25">
      <c r="A16" s="559"/>
      <c r="B16" s="561"/>
      <c r="C16" s="324" t="s">
        <v>744</v>
      </c>
      <c r="D16" s="3">
        <v>35</v>
      </c>
      <c r="E16" s="3">
        <v>83</v>
      </c>
      <c r="F16" s="3">
        <v>86</v>
      </c>
      <c r="G16" s="3">
        <v>244</v>
      </c>
      <c r="H16" s="3">
        <v>0</v>
      </c>
      <c r="I16" s="3">
        <v>0</v>
      </c>
      <c r="J16" s="3">
        <v>0</v>
      </c>
      <c r="K16" s="3">
        <v>0</v>
      </c>
      <c r="L16" s="3">
        <v>10</v>
      </c>
      <c r="M16" s="3">
        <v>35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</row>
    <row r="17" spans="1:31" x14ac:dyDescent="0.25">
      <c r="A17" s="559"/>
      <c r="B17" s="562" t="s">
        <v>745</v>
      </c>
      <c r="C17" s="324" t="s">
        <v>746</v>
      </c>
      <c r="D17" s="3">
        <v>25</v>
      </c>
      <c r="E17" s="3">
        <v>98</v>
      </c>
      <c r="F17" s="3">
        <v>73</v>
      </c>
      <c r="G17" s="3">
        <v>287</v>
      </c>
      <c r="H17" s="3">
        <v>14</v>
      </c>
      <c r="I17" s="3">
        <v>42</v>
      </c>
      <c r="J17" s="3">
        <v>77</v>
      </c>
      <c r="K17" s="3">
        <v>182</v>
      </c>
      <c r="L17" s="3">
        <v>14</v>
      </c>
      <c r="M17" s="3">
        <v>35</v>
      </c>
      <c r="N17" s="3">
        <v>3</v>
      </c>
      <c r="O17" s="3">
        <v>17</v>
      </c>
      <c r="P17" s="3">
        <v>7</v>
      </c>
      <c r="Q17" s="3">
        <v>40</v>
      </c>
      <c r="R17" s="3">
        <v>4</v>
      </c>
      <c r="S17" s="3">
        <v>9</v>
      </c>
      <c r="T17" s="3">
        <v>50</v>
      </c>
      <c r="U17" s="3">
        <v>135</v>
      </c>
      <c r="V17" s="3">
        <v>67</v>
      </c>
      <c r="W17" s="3">
        <v>243</v>
      </c>
      <c r="X17" s="3">
        <v>23</v>
      </c>
      <c r="Y17" s="3">
        <v>94</v>
      </c>
      <c r="Z17" s="3">
        <v>3</v>
      </c>
      <c r="AA17" s="3">
        <v>3</v>
      </c>
      <c r="AB17" s="3">
        <v>28</v>
      </c>
      <c r="AC17" s="3">
        <v>61</v>
      </c>
      <c r="AD17" s="3">
        <v>0</v>
      </c>
      <c r="AE17" s="3">
        <v>2</v>
      </c>
    </row>
    <row r="18" spans="1:31" x14ac:dyDescent="0.25">
      <c r="A18" s="559"/>
      <c r="B18" s="561"/>
      <c r="C18" s="324" t="s">
        <v>747</v>
      </c>
      <c r="D18" s="3">
        <v>51</v>
      </c>
      <c r="E18" s="3">
        <v>80</v>
      </c>
      <c r="F18" s="3">
        <v>205</v>
      </c>
      <c r="G18" s="3">
        <v>293</v>
      </c>
      <c r="H18" s="3">
        <v>29</v>
      </c>
      <c r="I18" s="3">
        <v>45</v>
      </c>
      <c r="J18" s="3">
        <v>58</v>
      </c>
      <c r="K18" s="3">
        <v>83</v>
      </c>
      <c r="L18" s="3">
        <v>16</v>
      </c>
      <c r="M18" s="3">
        <v>22</v>
      </c>
      <c r="N18" s="3">
        <v>14</v>
      </c>
      <c r="O18" s="3">
        <v>24</v>
      </c>
      <c r="P18" s="3">
        <v>10</v>
      </c>
      <c r="Q18" s="3">
        <v>29</v>
      </c>
      <c r="R18" s="3">
        <v>6</v>
      </c>
      <c r="S18" s="3">
        <v>10</v>
      </c>
      <c r="T18" s="3">
        <v>37</v>
      </c>
      <c r="U18" s="3">
        <v>67</v>
      </c>
      <c r="V18" s="3">
        <v>38</v>
      </c>
      <c r="W18" s="3">
        <v>71</v>
      </c>
      <c r="X18" s="3">
        <v>53</v>
      </c>
      <c r="Y18" s="3">
        <v>82</v>
      </c>
      <c r="Z18" s="3">
        <v>2</v>
      </c>
      <c r="AA18" s="3">
        <v>4</v>
      </c>
      <c r="AB18" s="3">
        <v>24</v>
      </c>
      <c r="AC18" s="3">
        <v>22</v>
      </c>
      <c r="AD18" s="3">
        <v>1</v>
      </c>
      <c r="AE18" s="3">
        <v>1</v>
      </c>
    </row>
    <row r="19" spans="1:31" x14ac:dyDescent="0.25">
      <c r="A19" s="559"/>
      <c r="B19" s="562" t="s">
        <v>346</v>
      </c>
      <c r="C19" s="324" t="s">
        <v>748</v>
      </c>
      <c r="D19" s="3">
        <v>189</v>
      </c>
      <c r="E19" s="3">
        <v>33</v>
      </c>
      <c r="F19" s="3">
        <v>739</v>
      </c>
      <c r="G19" s="3">
        <v>129</v>
      </c>
      <c r="H19" s="3">
        <v>495</v>
      </c>
      <c r="I19" s="3">
        <v>77</v>
      </c>
      <c r="J19" s="3">
        <v>1666</v>
      </c>
      <c r="K19" s="3">
        <v>228</v>
      </c>
      <c r="L19" s="3">
        <v>77</v>
      </c>
      <c r="M19" s="3">
        <v>22</v>
      </c>
      <c r="N19" s="3">
        <v>12</v>
      </c>
      <c r="O19" s="3">
        <v>2</v>
      </c>
      <c r="P19" s="3">
        <v>29</v>
      </c>
      <c r="Q19" s="3">
        <v>9</v>
      </c>
      <c r="R19" s="3">
        <v>106</v>
      </c>
      <c r="S19" s="3">
        <v>16</v>
      </c>
      <c r="T19" s="3">
        <v>13</v>
      </c>
      <c r="U19" s="3">
        <v>4</v>
      </c>
      <c r="V19" s="3">
        <v>23</v>
      </c>
      <c r="W19" s="3">
        <v>7</v>
      </c>
      <c r="X19" s="3">
        <v>0</v>
      </c>
      <c r="Y19" s="3">
        <v>0</v>
      </c>
      <c r="Z19" s="3">
        <v>8</v>
      </c>
      <c r="AA19" s="3">
        <v>4</v>
      </c>
      <c r="AB19" s="3">
        <v>47</v>
      </c>
      <c r="AC19" s="3">
        <v>12</v>
      </c>
      <c r="AD19" s="3">
        <v>0</v>
      </c>
      <c r="AE19" s="3">
        <v>0</v>
      </c>
    </row>
    <row r="20" spans="1:31" x14ac:dyDescent="0.25">
      <c r="A20" s="559"/>
      <c r="B20" s="561"/>
      <c r="C20" s="324" t="s">
        <v>229</v>
      </c>
      <c r="D20" s="3">
        <v>133</v>
      </c>
      <c r="E20" s="3">
        <v>20</v>
      </c>
      <c r="F20" s="3">
        <v>437</v>
      </c>
      <c r="G20" s="3">
        <v>75</v>
      </c>
      <c r="H20" s="3">
        <v>251</v>
      </c>
      <c r="I20" s="3">
        <v>23</v>
      </c>
      <c r="J20" s="3">
        <v>776</v>
      </c>
      <c r="K20" s="3">
        <v>58</v>
      </c>
      <c r="L20" s="3">
        <v>44</v>
      </c>
      <c r="M20" s="3">
        <v>10</v>
      </c>
      <c r="N20" s="3">
        <v>9</v>
      </c>
      <c r="O20" s="3">
        <v>4</v>
      </c>
      <c r="P20" s="3">
        <v>18</v>
      </c>
      <c r="Q20" s="3">
        <v>16</v>
      </c>
      <c r="R20" s="3">
        <v>51</v>
      </c>
      <c r="S20" s="3">
        <v>4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1" x14ac:dyDescent="0.25">
      <c r="A21" s="559"/>
      <c r="B21" s="561"/>
      <c r="C21" s="324" t="s">
        <v>230</v>
      </c>
      <c r="D21" s="3">
        <v>67</v>
      </c>
      <c r="E21" s="3">
        <v>67</v>
      </c>
      <c r="F21" s="3">
        <v>204</v>
      </c>
      <c r="G21" s="3">
        <v>211</v>
      </c>
      <c r="H21" s="3">
        <v>76</v>
      </c>
      <c r="I21" s="3">
        <v>124</v>
      </c>
      <c r="J21" s="3">
        <v>257</v>
      </c>
      <c r="K21" s="3">
        <v>251</v>
      </c>
      <c r="L21" s="3">
        <v>20</v>
      </c>
      <c r="M21" s="3">
        <v>19</v>
      </c>
      <c r="N21" s="3">
        <v>2</v>
      </c>
      <c r="O21" s="3">
        <v>3</v>
      </c>
      <c r="P21" s="3">
        <v>9</v>
      </c>
      <c r="Q21" s="3">
        <v>12</v>
      </c>
      <c r="R21" s="3">
        <v>28</v>
      </c>
      <c r="S21" s="3">
        <v>14</v>
      </c>
      <c r="T21" s="3">
        <v>3</v>
      </c>
      <c r="U21" s="3">
        <v>8</v>
      </c>
      <c r="V21" s="3">
        <v>3</v>
      </c>
      <c r="W21" s="3">
        <v>7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</row>
    <row r="22" spans="1:31" x14ac:dyDescent="0.25">
      <c r="A22" s="559"/>
      <c r="B22" s="562" t="s">
        <v>749</v>
      </c>
      <c r="C22" s="324" t="s">
        <v>234</v>
      </c>
      <c r="D22" s="3">
        <v>104</v>
      </c>
      <c r="E22" s="3">
        <v>54</v>
      </c>
      <c r="F22" s="3">
        <v>245</v>
      </c>
      <c r="G22" s="3">
        <v>122</v>
      </c>
      <c r="H22" s="3">
        <v>0</v>
      </c>
      <c r="I22" s="3">
        <v>0</v>
      </c>
      <c r="J22" s="3">
        <v>0</v>
      </c>
      <c r="K22" s="3">
        <v>0</v>
      </c>
      <c r="L22" s="3">
        <v>42</v>
      </c>
      <c r="M22" s="3">
        <v>8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10</v>
      </c>
      <c r="AA22" s="3">
        <v>8</v>
      </c>
      <c r="AB22" s="3">
        <v>11</v>
      </c>
      <c r="AC22" s="3">
        <v>10</v>
      </c>
      <c r="AD22" s="3">
        <v>0</v>
      </c>
      <c r="AE22" s="3">
        <v>0</v>
      </c>
    </row>
    <row r="23" spans="1:31" x14ac:dyDescent="0.25">
      <c r="A23" s="559"/>
      <c r="B23" s="561"/>
      <c r="C23" s="324" t="s">
        <v>750</v>
      </c>
      <c r="D23" s="3">
        <v>86</v>
      </c>
      <c r="E23" s="3">
        <v>81</v>
      </c>
      <c r="F23" s="3">
        <v>303</v>
      </c>
      <c r="G23" s="3">
        <v>209</v>
      </c>
      <c r="H23" s="3">
        <v>62</v>
      </c>
      <c r="I23" s="3">
        <v>19</v>
      </c>
      <c r="J23" s="3">
        <v>106</v>
      </c>
      <c r="K23" s="3">
        <v>57</v>
      </c>
      <c r="L23" s="3">
        <v>57</v>
      </c>
      <c r="M23" s="3">
        <v>44</v>
      </c>
      <c r="N23" s="3">
        <v>6</v>
      </c>
      <c r="O23" s="3">
        <v>3</v>
      </c>
      <c r="P23" s="3">
        <v>33</v>
      </c>
      <c r="Q23" s="3">
        <v>20</v>
      </c>
      <c r="R23" s="3">
        <v>11</v>
      </c>
      <c r="S23" s="3">
        <v>3</v>
      </c>
      <c r="T23" s="3">
        <v>10</v>
      </c>
      <c r="U23" s="3">
        <v>27</v>
      </c>
      <c r="V23" s="3">
        <v>97</v>
      </c>
      <c r="W23" s="3">
        <v>103</v>
      </c>
      <c r="X23" s="3">
        <v>43</v>
      </c>
      <c r="Y23" s="3">
        <v>33</v>
      </c>
      <c r="Z23" s="3">
        <v>3</v>
      </c>
      <c r="AA23" s="3">
        <v>0</v>
      </c>
      <c r="AB23" s="3">
        <v>19</v>
      </c>
      <c r="AC23" s="3">
        <v>9</v>
      </c>
      <c r="AD23" s="3">
        <v>2</v>
      </c>
      <c r="AE23" s="3">
        <v>1</v>
      </c>
    </row>
    <row r="24" spans="1:31" x14ac:dyDescent="0.25">
      <c r="A24" s="559"/>
      <c r="B24" s="561"/>
      <c r="C24" s="324" t="s">
        <v>751</v>
      </c>
      <c r="D24" s="3">
        <v>143</v>
      </c>
      <c r="E24" s="3">
        <v>16</v>
      </c>
      <c r="F24" s="3">
        <v>468</v>
      </c>
      <c r="G24" s="3">
        <v>75</v>
      </c>
      <c r="H24" s="3">
        <v>115</v>
      </c>
      <c r="I24" s="3">
        <v>13</v>
      </c>
      <c r="J24" s="3">
        <v>523</v>
      </c>
      <c r="K24" s="3">
        <v>119</v>
      </c>
      <c r="L24" s="3">
        <v>77</v>
      </c>
      <c r="M24" s="3">
        <v>18</v>
      </c>
      <c r="N24" s="3">
        <v>0</v>
      </c>
      <c r="O24" s="3">
        <v>0</v>
      </c>
      <c r="P24" s="3">
        <v>19</v>
      </c>
      <c r="Q24" s="3">
        <v>6</v>
      </c>
      <c r="R24" s="3">
        <v>62</v>
      </c>
      <c r="S24" s="3">
        <v>15</v>
      </c>
      <c r="T24" s="3">
        <v>44</v>
      </c>
      <c r="U24" s="3">
        <v>17</v>
      </c>
      <c r="V24" s="3">
        <v>69</v>
      </c>
      <c r="W24" s="3">
        <v>32</v>
      </c>
      <c r="X24" s="3">
        <v>50</v>
      </c>
      <c r="Y24" s="3">
        <v>14</v>
      </c>
      <c r="Z24" s="3">
        <v>2</v>
      </c>
      <c r="AA24" s="3">
        <v>0</v>
      </c>
      <c r="AB24" s="3">
        <v>64</v>
      </c>
      <c r="AC24" s="3">
        <v>18</v>
      </c>
      <c r="AD24" s="3">
        <v>4</v>
      </c>
      <c r="AE24" s="3">
        <v>1</v>
      </c>
    </row>
    <row r="25" spans="1:31" ht="15.75" thickBot="1" x14ac:dyDescent="0.3">
      <c r="A25" s="326"/>
      <c r="B25" s="563"/>
      <c r="C25" s="327" t="s">
        <v>752</v>
      </c>
      <c r="D25" s="3">
        <v>109</v>
      </c>
      <c r="E25" s="3">
        <v>39</v>
      </c>
      <c r="F25" s="3">
        <v>398</v>
      </c>
      <c r="G25" s="3">
        <v>92</v>
      </c>
      <c r="H25" s="3">
        <v>146</v>
      </c>
      <c r="I25" s="3">
        <v>21</v>
      </c>
      <c r="J25" s="3">
        <v>477</v>
      </c>
      <c r="K25" s="3">
        <v>132</v>
      </c>
      <c r="L25" s="3">
        <v>40</v>
      </c>
      <c r="M25" s="3">
        <v>15</v>
      </c>
      <c r="N25" s="3">
        <v>0</v>
      </c>
      <c r="O25" s="3">
        <v>0</v>
      </c>
      <c r="P25" s="3">
        <v>6</v>
      </c>
      <c r="Q25" s="3">
        <v>1</v>
      </c>
      <c r="R25" s="3">
        <v>49</v>
      </c>
      <c r="S25" s="3">
        <v>12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4</v>
      </c>
      <c r="AC25" s="3">
        <v>4</v>
      </c>
      <c r="AD25" s="3">
        <v>0</v>
      </c>
      <c r="AE25" s="3">
        <v>0</v>
      </c>
    </row>
    <row r="26" spans="1:31" ht="15.75" thickBot="1" x14ac:dyDescent="0.3">
      <c r="C26" s="8"/>
      <c r="H26" s="183" t="s">
        <v>753</v>
      </c>
    </row>
    <row r="27" spans="1:31" s="160" customFormat="1" ht="15.75" thickBot="1" x14ac:dyDescent="0.3">
      <c r="C27" s="328" t="s">
        <v>754</v>
      </c>
      <c r="D27" s="329">
        <f>SUM(D4:D26)</f>
        <v>1474</v>
      </c>
      <c r="E27" s="329">
        <f t="shared" ref="E27:AE27" si="0">SUM(E4:E26)</f>
        <v>1495</v>
      </c>
      <c r="F27" s="329">
        <f t="shared" si="0"/>
        <v>5220</v>
      </c>
      <c r="G27" s="329">
        <f t="shared" si="0"/>
        <v>5113</v>
      </c>
      <c r="H27" s="329">
        <f t="shared" si="0"/>
        <v>1913</v>
      </c>
      <c r="I27" s="329">
        <f t="shared" si="0"/>
        <v>1261</v>
      </c>
      <c r="J27" s="329">
        <f t="shared" si="0"/>
        <v>5515</v>
      </c>
      <c r="K27" s="329">
        <f t="shared" si="0"/>
        <v>2856</v>
      </c>
      <c r="L27" s="329">
        <f t="shared" si="0"/>
        <v>666</v>
      </c>
      <c r="M27" s="329">
        <f t="shared" si="0"/>
        <v>626</v>
      </c>
      <c r="N27" s="329">
        <f t="shared" si="0"/>
        <v>65</v>
      </c>
      <c r="O27" s="329">
        <f t="shared" si="0"/>
        <v>106</v>
      </c>
      <c r="P27" s="329">
        <f t="shared" si="0"/>
        <v>254</v>
      </c>
      <c r="Q27" s="329">
        <f t="shared" si="0"/>
        <v>402</v>
      </c>
      <c r="R27" s="329">
        <f t="shared" si="0"/>
        <v>580</v>
      </c>
      <c r="S27" s="329">
        <f t="shared" si="0"/>
        <v>433</v>
      </c>
      <c r="T27" s="329">
        <f t="shared" si="0"/>
        <v>284</v>
      </c>
      <c r="U27" s="329">
        <f t="shared" si="0"/>
        <v>520</v>
      </c>
      <c r="V27" s="329">
        <f t="shared" si="0"/>
        <v>642</v>
      </c>
      <c r="W27" s="329">
        <f t="shared" si="0"/>
        <v>1094</v>
      </c>
      <c r="X27" s="329">
        <f t="shared" si="0"/>
        <v>329</v>
      </c>
      <c r="Y27" s="329">
        <f t="shared" si="0"/>
        <v>487</v>
      </c>
      <c r="Z27" s="329">
        <f t="shared" si="0"/>
        <v>49</v>
      </c>
      <c r="AA27" s="329">
        <f t="shared" si="0"/>
        <v>40</v>
      </c>
      <c r="AB27" s="329">
        <f t="shared" si="0"/>
        <v>326</v>
      </c>
      <c r="AC27" s="329">
        <f t="shared" si="0"/>
        <v>350</v>
      </c>
      <c r="AD27" s="329">
        <f t="shared" si="0"/>
        <v>18</v>
      </c>
      <c r="AE27" s="329">
        <f t="shared" si="0"/>
        <v>18</v>
      </c>
    </row>
    <row r="28" spans="1:31" x14ac:dyDescent="0.25">
      <c r="C28" s="8"/>
    </row>
  </sheetData>
  <mergeCells count="24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X2:Y2"/>
    <mergeCell ref="Z2:AA2"/>
    <mergeCell ref="AB2:AC2"/>
    <mergeCell ref="AD2:AE2"/>
    <mergeCell ref="V2:W2"/>
    <mergeCell ref="A4:A24"/>
    <mergeCell ref="B4:B5"/>
    <mergeCell ref="B6:B7"/>
    <mergeCell ref="B8:B9"/>
    <mergeCell ref="B11:B14"/>
    <mergeCell ref="B15:B16"/>
    <mergeCell ref="B17:B18"/>
    <mergeCell ref="B19:B21"/>
    <mergeCell ref="B22:B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opLeftCell="C7" workbookViewId="0">
      <selection activeCell="F27" sqref="F27"/>
    </sheetView>
  </sheetViews>
  <sheetFormatPr defaultRowHeight="15" x14ac:dyDescent="0.25"/>
  <cols>
    <col min="1" max="1" width="49.7109375" customWidth="1"/>
    <col min="2" max="2" width="50.7109375" customWidth="1"/>
    <col min="3" max="3" width="55.85546875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ht="87.75" customHeight="1" x14ac:dyDescent="0.25">
      <c r="A2" s="1" t="s">
        <v>0</v>
      </c>
      <c r="B2" s="1" t="s">
        <v>12</v>
      </c>
      <c r="C2" s="1" t="s">
        <v>1</v>
      </c>
      <c r="D2" s="547" t="s">
        <v>15</v>
      </c>
      <c r="E2" s="567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68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55" t="s">
        <v>6</v>
      </c>
      <c r="AE2" s="556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x14ac:dyDescent="0.25">
      <c r="A4" t="s">
        <v>23</v>
      </c>
      <c r="B4" t="s">
        <v>59</v>
      </c>
      <c r="C4" t="s">
        <v>60</v>
      </c>
      <c r="D4">
        <v>89</v>
      </c>
      <c r="E4">
        <v>69</v>
      </c>
      <c r="F4">
        <v>377</v>
      </c>
      <c r="G4">
        <v>515</v>
      </c>
      <c r="H4">
        <v>103</v>
      </c>
      <c r="I4">
        <v>104</v>
      </c>
      <c r="J4" s="7">
        <v>1522</v>
      </c>
      <c r="K4" s="7">
        <v>1630</v>
      </c>
      <c r="L4" s="8">
        <v>18</v>
      </c>
      <c r="M4" s="8">
        <v>47</v>
      </c>
      <c r="N4">
        <v>30</v>
      </c>
      <c r="O4">
        <v>22</v>
      </c>
      <c r="P4">
        <v>21</v>
      </c>
      <c r="Q4">
        <v>20</v>
      </c>
      <c r="R4">
        <v>17</v>
      </c>
      <c r="S4">
        <v>28</v>
      </c>
      <c r="T4">
        <v>54</v>
      </c>
      <c r="U4">
        <v>43</v>
      </c>
      <c r="V4">
        <v>229</v>
      </c>
      <c r="W4">
        <v>213</v>
      </c>
      <c r="X4">
        <v>24</v>
      </c>
      <c r="Y4">
        <v>11</v>
      </c>
      <c r="Z4">
        <v>13</v>
      </c>
      <c r="AA4">
        <v>8</v>
      </c>
      <c r="AB4">
        <v>192</v>
      </c>
      <c r="AC4">
        <v>111</v>
      </c>
      <c r="AD4">
        <v>8</v>
      </c>
      <c r="AE4">
        <v>5</v>
      </c>
    </row>
    <row r="5" spans="1:31" x14ac:dyDescent="0.25">
      <c r="A5" t="s">
        <v>23</v>
      </c>
      <c r="B5" t="s">
        <v>59</v>
      </c>
      <c r="C5" t="s">
        <v>61</v>
      </c>
      <c r="D5">
        <v>21</v>
      </c>
      <c r="E5">
        <v>22</v>
      </c>
      <c r="F5">
        <v>240</v>
      </c>
      <c r="G5">
        <v>299</v>
      </c>
      <c r="H5">
        <v>79</v>
      </c>
      <c r="I5">
        <v>101</v>
      </c>
      <c r="J5">
        <v>449</v>
      </c>
      <c r="K5">
        <v>802</v>
      </c>
      <c r="L5" s="8">
        <v>3</v>
      </c>
      <c r="M5" s="8">
        <v>19</v>
      </c>
      <c r="N5">
        <v>31</v>
      </c>
      <c r="O5">
        <v>16</v>
      </c>
      <c r="P5">
        <v>16</v>
      </c>
      <c r="Q5">
        <v>21</v>
      </c>
      <c r="R5">
        <v>9</v>
      </c>
      <c r="S5">
        <v>15</v>
      </c>
      <c r="T5">
        <v>139</v>
      </c>
      <c r="U5">
        <v>99</v>
      </c>
      <c r="V5">
        <v>451</v>
      </c>
      <c r="W5">
        <v>210</v>
      </c>
      <c r="X5">
        <v>65</v>
      </c>
      <c r="Y5">
        <v>27</v>
      </c>
      <c r="Z5">
        <v>9</v>
      </c>
      <c r="AA5">
        <v>4</v>
      </c>
      <c r="AB5">
        <v>155</v>
      </c>
      <c r="AC5">
        <v>66</v>
      </c>
      <c r="AD5">
        <v>3</v>
      </c>
      <c r="AE5">
        <v>3</v>
      </c>
    </row>
    <row r="6" spans="1:31" x14ac:dyDescent="0.25">
      <c r="A6" t="s">
        <v>23</v>
      </c>
      <c r="B6" t="s">
        <v>62</v>
      </c>
      <c r="C6" t="s">
        <v>63</v>
      </c>
      <c r="D6">
        <v>152</v>
      </c>
      <c r="E6">
        <v>444</v>
      </c>
      <c r="F6">
        <v>525</v>
      </c>
      <c r="G6" s="7">
        <v>1464</v>
      </c>
      <c r="H6">
        <v>158</v>
      </c>
      <c r="I6">
        <v>177</v>
      </c>
      <c r="J6" s="7">
        <v>1229</v>
      </c>
      <c r="K6" s="7">
        <v>1499</v>
      </c>
      <c r="L6" s="7">
        <v>18</v>
      </c>
      <c r="M6">
        <v>46</v>
      </c>
      <c r="N6">
        <v>46</v>
      </c>
      <c r="O6">
        <v>102</v>
      </c>
      <c r="P6">
        <v>80</v>
      </c>
      <c r="Q6">
        <v>167</v>
      </c>
      <c r="R6">
        <v>25</v>
      </c>
      <c r="S6">
        <v>51</v>
      </c>
      <c r="T6">
        <v>97</v>
      </c>
      <c r="U6">
        <v>214</v>
      </c>
      <c r="V6">
        <v>190</v>
      </c>
      <c r="W6">
        <v>403</v>
      </c>
      <c r="X6">
        <v>73</v>
      </c>
      <c r="Y6">
        <v>164</v>
      </c>
      <c r="Z6">
        <v>14</v>
      </c>
      <c r="AA6">
        <v>13</v>
      </c>
      <c r="AB6">
        <v>105</v>
      </c>
      <c r="AC6">
        <v>130</v>
      </c>
      <c r="AD6">
        <v>12</v>
      </c>
      <c r="AE6">
        <v>12</v>
      </c>
    </row>
    <row r="7" spans="1:31" x14ac:dyDescent="0.25">
      <c r="A7" t="s">
        <v>23</v>
      </c>
      <c r="B7" t="s">
        <v>64</v>
      </c>
      <c r="C7" t="s">
        <v>65</v>
      </c>
      <c r="D7">
        <v>283</v>
      </c>
      <c r="E7">
        <v>238</v>
      </c>
      <c r="F7" s="7">
        <v>1093</v>
      </c>
      <c r="G7">
        <v>838</v>
      </c>
      <c r="H7">
        <v>244</v>
      </c>
      <c r="I7">
        <v>85</v>
      </c>
      <c r="J7" s="7">
        <v>1602</v>
      </c>
      <c r="K7" s="7">
        <v>1211</v>
      </c>
      <c r="L7">
        <v>28</v>
      </c>
      <c r="M7">
        <v>15</v>
      </c>
      <c r="N7">
        <v>53</v>
      </c>
      <c r="O7">
        <v>71</v>
      </c>
      <c r="P7">
        <v>96</v>
      </c>
      <c r="Q7">
        <v>48</v>
      </c>
      <c r="R7">
        <v>29</v>
      </c>
      <c r="S7">
        <v>17</v>
      </c>
      <c r="T7">
        <v>64</v>
      </c>
      <c r="U7">
        <v>72</v>
      </c>
      <c r="V7">
        <v>116</v>
      </c>
      <c r="W7">
        <v>157</v>
      </c>
      <c r="X7">
        <v>33</v>
      </c>
      <c r="Y7">
        <v>56</v>
      </c>
      <c r="Z7">
        <v>6</v>
      </c>
      <c r="AA7">
        <v>2</v>
      </c>
      <c r="AB7">
        <v>49</v>
      </c>
      <c r="AC7">
        <v>23</v>
      </c>
      <c r="AD7">
        <v>4</v>
      </c>
      <c r="AE7">
        <v>0</v>
      </c>
    </row>
    <row r="8" spans="1:31" x14ac:dyDescent="0.25">
      <c r="A8" t="s">
        <v>23</v>
      </c>
      <c r="B8" t="s">
        <v>64</v>
      </c>
      <c r="C8" t="s">
        <v>66</v>
      </c>
      <c r="D8">
        <v>65</v>
      </c>
      <c r="E8">
        <v>110</v>
      </c>
      <c r="F8">
        <v>228</v>
      </c>
      <c r="G8">
        <v>449</v>
      </c>
      <c r="H8">
        <v>55</v>
      </c>
      <c r="I8">
        <v>113</v>
      </c>
      <c r="J8">
        <v>208</v>
      </c>
      <c r="K8">
        <v>237</v>
      </c>
      <c r="L8">
        <v>20</v>
      </c>
      <c r="M8">
        <v>20</v>
      </c>
      <c r="N8">
        <v>18</v>
      </c>
      <c r="O8">
        <v>26</v>
      </c>
      <c r="P8">
        <v>19</v>
      </c>
      <c r="Q8">
        <v>58</v>
      </c>
      <c r="R8">
        <v>7</v>
      </c>
      <c r="S8">
        <v>15</v>
      </c>
      <c r="T8">
        <v>26</v>
      </c>
      <c r="U8">
        <v>17</v>
      </c>
      <c r="V8">
        <v>67</v>
      </c>
      <c r="W8">
        <v>37</v>
      </c>
      <c r="X8">
        <v>11</v>
      </c>
      <c r="Y8">
        <v>10</v>
      </c>
      <c r="Z8">
        <v>10</v>
      </c>
      <c r="AA8">
        <v>5</v>
      </c>
      <c r="AB8">
        <v>68</v>
      </c>
      <c r="AC8">
        <v>38</v>
      </c>
      <c r="AD8">
        <v>0</v>
      </c>
      <c r="AE8">
        <v>0</v>
      </c>
    </row>
    <row r="9" spans="1:31" x14ac:dyDescent="0.25">
      <c r="A9" t="s">
        <v>23</v>
      </c>
      <c r="B9" t="s">
        <v>64</v>
      </c>
      <c r="C9" t="s">
        <v>67</v>
      </c>
      <c r="D9">
        <v>48</v>
      </c>
      <c r="E9">
        <v>96</v>
      </c>
      <c r="F9">
        <v>160</v>
      </c>
      <c r="G9">
        <v>381</v>
      </c>
      <c r="H9">
        <v>35</v>
      </c>
      <c r="I9">
        <v>86</v>
      </c>
      <c r="J9">
        <v>111</v>
      </c>
      <c r="K9">
        <v>191</v>
      </c>
      <c r="L9">
        <v>5</v>
      </c>
      <c r="M9">
        <v>9</v>
      </c>
      <c r="N9">
        <v>6</v>
      </c>
      <c r="O9">
        <v>14</v>
      </c>
      <c r="P9">
        <v>12</v>
      </c>
      <c r="Q9">
        <v>48</v>
      </c>
      <c r="R9">
        <v>13</v>
      </c>
      <c r="S9">
        <v>19</v>
      </c>
      <c r="T9">
        <v>19</v>
      </c>
      <c r="U9">
        <v>57</v>
      </c>
      <c r="V9">
        <v>50</v>
      </c>
      <c r="W9">
        <v>113</v>
      </c>
      <c r="X9">
        <v>22</v>
      </c>
      <c r="Y9">
        <v>60</v>
      </c>
      <c r="Z9">
        <v>5</v>
      </c>
      <c r="AA9">
        <v>3</v>
      </c>
      <c r="AB9">
        <v>32</v>
      </c>
      <c r="AC9">
        <v>47</v>
      </c>
      <c r="AD9">
        <v>4</v>
      </c>
      <c r="AE9">
        <v>2</v>
      </c>
    </row>
    <row r="10" spans="1:31" x14ac:dyDescent="0.25">
      <c r="A10" t="s">
        <v>23</v>
      </c>
      <c r="B10" t="s">
        <v>68</v>
      </c>
      <c r="C10" t="s">
        <v>69</v>
      </c>
      <c r="D10">
        <v>50</v>
      </c>
      <c r="E10">
        <v>163</v>
      </c>
      <c r="F10">
        <v>188</v>
      </c>
      <c r="G10">
        <v>779</v>
      </c>
      <c r="H10">
        <v>25</v>
      </c>
      <c r="I10">
        <v>143</v>
      </c>
      <c r="J10">
        <v>198</v>
      </c>
      <c r="K10">
        <v>588</v>
      </c>
      <c r="L10">
        <v>7</v>
      </c>
      <c r="M10">
        <v>35</v>
      </c>
      <c r="N10">
        <v>16</v>
      </c>
      <c r="O10">
        <v>81</v>
      </c>
      <c r="P10">
        <v>14</v>
      </c>
      <c r="Q10">
        <v>86</v>
      </c>
      <c r="R10">
        <v>8</v>
      </c>
      <c r="S10">
        <v>28</v>
      </c>
      <c r="T10">
        <v>14</v>
      </c>
      <c r="U10">
        <v>33</v>
      </c>
      <c r="V10">
        <v>57</v>
      </c>
      <c r="W10">
        <v>93</v>
      </c>
      <c r="X10">
        <v>14</v>
      </c>
      <c r="Y10">
        <v>24</v>
      </c>
      <c r="Z10">
        <v>8</v>
      </c>
      <c r="AA10">
        <v>9</v>
      </c>
      <c r="AB10">
        <v>42</v>
      </c>
      <c r="AC10">
        <v>70</v>
      </c>
      <c r="AD10">
        <v>0</v>
      </c>
      <c r="AE10">
        <v>6</v>
      </c>
    </row>
    <row r="11" spans="1:31" x14ac:dyDescent="0.25">
      <c r="A11" t="s">
        <v>23</v>
      </c>
      <c r="B11" t="s">
        <v>68</v>
      </c>
      <c r="C11" t="s">
        <v>70</v>
      </c>
      <c r="D11">
        <v>77</v>
      </c>
      <c r="E11">
        <v>113</v>
      </c>
      <c r="F11">
        <v>319</v>
      </c>
      <c r="G11">
        <v>544</v>
      </c>
      <c r="H11">
        <v>58</v>
      </c>
      <c r="I11">
        <v>141</v>
      </c>
      <c r="J11">
        <v>299</v>
      </c>
      <c r="K11">
        <v>571</v>
      </c>
      <c r="L11">
        <v>11</v>
      </c>
      <c r="M11">
        <v>23</v>
      </c>
      <c r="N11">
        <v>24</v>
      </c>
      <c r="O11">
        <v>45</v>
      </c>
      <c r="P11">
        <v>34</v>
      </c>
      <c r="Q11">
        <v>82</v>
      </c>
      <c r="R11">
        <v>9</v>
      </c>
      <c r="S11">
        <v>42</v>
      </c>
      <c r="T11">
        <v>14</v>
      </c>
      <c r="U11">
        <v>16</v>
      </c>
      <c r="V11">
        <v>22</v>
      </c>
      <c r="W11">
        <v>29</v>
      </c>
      <c r="X11">
        <v>22</v>
      </c>
      <c r="Y11">
        <v>18</v>
      </c>
      <c r="Z11">
        <v>11</v>
      </c>
      <c r="AA11">
        <v>14</v>
      </c>
      <c r="AB11">
        <v>43</v>
      </c>
      <c r="AC11">
        <v>66</v>
      </c>
      <c r="AD11">
        <v>3</v>
      </c>
      <c r="AE11">
        <v>5</v>
      </c>
    </row>
    <row r="12" spans="1:31" x14ac:dyDescent="0.25">
      <c r="A12" t="s">
        <v>23</v>
      </c>
      <c r="B12" t="s">
        <v>68</v>
      </c>
      <c r="C12" t="s">
        <v>71</v>
      </c>
      <c r="D12">
        <v>35</v>
      </c>
      <c r="E12">
        <v>102</v>
      </c>
      <c r="F12">
        <v>184</v>
      </c>
      <c r="G12">
        <v>580</v>
      </c>
      <c r="H12">
        <v>21</v>
      </c>
      <c r="I12">
        <v>65</v>
      </c>
      <c r="J12">
        <v>118</v>
      </c>
      <c r="K12">
        <v>266</v>
      </c>
      <c r="L12">
        <v>8</v>
      </c>
      <c r="M12">
        <v>8</v>
      </c>
      <c r="N12">
        <v>9</v>
      </c>
      <c r="O12">
        <v>61</v>
      </c>
      <c r="P12">
        <v>10</v>
      </c>
      <c r="Q12">
        <v>57</v>
      </c>
      <c r="R12">
        <v>6</v>
      </c>
      <c r="S12">
        <v>14</v>
      </c>
      <c r="T12">
        <v>20</v>
      </c>
      <c r="U12">
        <v>48</v>
      </c>
      <c r="V12">
        <v>46</v>
      </c>
      <c r="W12">
        <v>118</v>
      </c>
      <c r="X12">
        <v>11</v>
      </c>
      <c r="Y12">
        <v>37</v>
      </c>
      <c r="Z12">
        <v>5</v>
      </c>
      <c r="AA12">
        <v>5</v>
      </c>
      <c r="AB12">
        <v>37</v>
      </c>
      <c r="AC12">
        <v>58</v>
      </c>
      <c r="AD12">
        <v>3</v>
      </c>
      <c r="AE12">
        <v>6</v>
      </c>
    </row>
    <row r="13" spans="1:31" x14ac:dyDescent="0.25">
      <c r="A13" t="s">
        <v>23</v>
      </c>
      <c r="B13" t="s">
        <v>68</v>
      </c>
      <c r="C13" t="s">
        <v>72</v>
      </c>
      <c r="D13">
        <v>28</v>
      </c>
      <c r="E13">
        <v>266</v>
      </c>
      <c r="F13">
        <v>112</v>
      </c>
      <c r="G13">
        <v>948</v>
      </c>
      <c r="H13">
        <v>13</v>
      </c>
      <c r="I13">
        <v>37</v>
      </c>
      <c r="J13">
        <v>93</v>
      </c>
      <c r="K13">
        <v>329</v>
      </c>
      <c r="L13">
        <v>5</v>
      </c>
      <c r="M13">
        <v>12</v>
      </c>
      <c r="N13">
        <v>16</v>
      </c>
      <c r="O13">
        <v>123</v>
      </c>
      <c r="P13">
        <v>8</v>
      </c>
      <c r="Q13">
        <v>97</v>
      </c>
      <c r="R13">
        <v>4</v>
      </c>
      <c r="S13">
        <v>10</v>
      </c>
      <c r="T13">
        <v>5</v>
      </c>
      <c r="U13">
        <v>35</v>
      </c>
      <c r="V13">
        <v>15</v>
      </c>
      <c r="W13">
        <v>91</v>
      </c>
      <c r="X13">
        <v>4</v>
      </c>
      <c r="Y13">
        <v>38</v>
      </c>
      <c r="Z13">
        <v>0</v>
      </c>
      <c r="AA13">
        <v>9</v>
      </c>
      <c r="AB13">
        <v>8</v>
      </c>
      <c r="AC13">
        <v>34</v>
      </c>
      <c r="AD13">
        <v>2</v>
      </c>
      <c r="AE13">
        <v>3</v>
      </c>
    </row>
    <row r="14" spans="1:31" x14ac:dyDescent="0.25">
      <c r="A14" t="s">
        <v>23</v>
      </c>
      <c r="B14" t="s">
        <v>68</v>
      </c>
      <c r="C14" t="s">
        <v>73</v>
      </c>
      <c r="D14">
        <v>27</v>
      </c>
      <c r="E14">
        <v>217</v>
      </c>
      <c r="F14">
        <v>110</v>
      </c>
      <c r="G14">
        <v>686</v>
      </c>
      <c r="H14">
        <v>19</v>
      </c>
      <c r="I14">
        <v>64</v>
      </c>
      <c r="J14">
        <v>159</v>
      </c>
      <c r="K14">
        <v>597</v>
      </c>
      <c r="L14">
        <v>5</v>
      </c>
      <c r="M14">
        <v>10</v>
      </c>
      <c r="N14">
        <v>13</v>
      </c>
      <c r="O14">
        <v>88</v>
      </c>
      <c r="P14">
        <v>11</v>
      </c>
      <c r="Q14">
        <v>66</v>
      </c>
      <c r="R14">
        <v>6</v>
      </c>
      <c r="S14">
        <v>14</v>
      </c>
      <c r="T14">
        <v>6</v>
      </c>
      <c r="U14">
        <v>37</v>
      </c>
      <c r="V14">
        <v>13</v>
      </c>
      <c r="W14">
        <v>79</v>
      </c>
      <c r="X14">
        <v>1</v>
      </c>
      <c r="Y14">
        <v>19</v>
      </c>
      <c r="Z14">
        <v>3</v>
      </c>
      <c r="AA14">
        <v>6</v>
      </c>
      <c r="AB14">
        <v>11</v>
      </c>
      <c r="AC14">
        <v>45</v>
      </c>
      <c r="AD14">
        <v>1</v>
      </c>
      <c r="AE14">
        <v>5</v>
      </c>
    </row>
    <row r="15" spans="1:31" x14ac:dyDescent="0.25">
      <c r="A15" t="s">
        <v>23</v>
      </c>
      <c r="B15" t="s">
        <v>68</v>
      </c>
      <c r="C15" t="s">
        <v>74</v>
      </c>
      <c r="D15">
        <v>6</v>
      </c>
      <c r="E15">
        <v>21</v>
      </c>
      <c r="F15">
        <v>42</v>
      </c>
      <c r="G15">
        <v>184</v>
      </c>
      <c r="H15">
        <v>13</v>
      </c>
      <c r="I15">
        <v>64</v>
      </c>
      <c r="J15">
        <v>60</v>
      </c>
      <c r="K15">
        <v>396</v>
      </c>
      <c r="L15">
        <v>0</v>
      </c>
      <c r="M15">
        <v>6</v>
      </c>
      <c r="N15">
        <v>3</v>
      </c>
      <c r="O15">
        <v>9</v>
      </c>
      <c r="P15">
        <v>2</v>
      </c>
      <c r="Q15">
        <v>37</v>
      </c>
      <c r="R15">
        <v>1</v>
      </c>
      <c r="S15">
        <v>7</v>
      </c>
      <c r="T15">
        <v>6</v>
      </c>
      <c r="U15">
        <v>39</v>
      </c>
      <c r="V15">
        <v>13</v>
      </c>
      <c r="W15">
        <v>67</v>
      </c>
      <c r="X15">
        <v>4</v>
      </c>
      <c r="Y15">
        <v>23</v>
      </c>
      <c r="Z15">
        <v>1</v>
      </c>
      <c r="AA15">
        <v>3</v>
      </c>
      <c r="AB15">
        <v>5</v>
      </c>
      <c r="AC15">
        <v>32</v>
      </c>
      <c r="AD15">
        <v>0</v>
      </c>
      <c r="AE15">
        <v>0</v>
      </c>
    </row>
    <row r="16" spans="1:31" x14ac:dyDescent="0.25">
      <c r="A16" t="s">
        <v>23</v>
      </c>
      <c r="B16" t="s">
        <v>68</v>
      </c>
      <c r="C16" t="s">
        <v>75</v>
      </c>
      <c r="D16">
        <v>9</v>
      </c>
      <c r="E16">
        <v>70</v>
      </c>
      <c r="F16">
        <v>80</v>
      </c>
      <c r="G16">
        <v>378</v>
      </c>
      <c r="H16">
        <v>21</v>
      </c>
      <c r="I16">
        <v>102</v>
      </c>
      <c r="J16">
        <v>154</v>
      </c>
      <c r="K16">
        <v>492</v>
      </c>
      <c r="L16">
        <v>5</v>
      </c>
      <c r="M16">
        <v>10</v>
      </c>
      <c r="N16">
        <v>1</v>
      </c>
      <c r="O16">
        <v>21</v>
      </c>
      <c r="P16">
        <v>15</v>
      </c>
      <c r="Q16">
        <v>45</v>
      </c>
      <c r="R16">
        <v>6</v>
      </c>
      <c r="S16">
        <v>33</v>
      </c>
      <c r="T16">
        <v>4</v>
      </c>
      <c r="U16">
        <v>10</v>
      </c>
      <c r="V16">
        <v>16</v>
      </c>
      <c r="W16">
        <v>50</v>
      </c>
      <c r="X16">
        <v>0</v>
      </c>
      <c r="Y16">
        <v>3</v>
      </c>
      <c r="Z16" s="8">
        <v>1</v>
      </c>
      <c r="AA16">
        <v>2</v>
      </c>
      <c r="AB16">
        <v>1</v>
      </c>
      <c r="AC16">
        <v>14</v>
      </c>
      <c r="AD16">
        <v>0</v>
      </c>
      <c r="AE16">
        <v>0</v>
      </c>
    </row>
    <row r="17" spans="1:31" x14ac:dyDescent="0.25">
      <c r="A17" t="s">
        <v>23</v>
      </c>
      <c r="B17" t="s">
        <v>68</v>
      </c>
      <c r="C17" t="s">
        <v>76</v>
      </c>
      <c r="D17">
        <v>6</v>
      </c>
      <c r="E17">
        <v>16</v>
      </c>
      <c r="F17">
        <v>48</v>
      </c>
      <c r="G17">
        <v>222</v>
      </c>
      <c r="H17">
        <v>22</v>
      </c>
      <c r="I17">
        <v>72</v>
      </c>
      <c r="J17">
        <v>142</v>
      </c>
      <c r="K17">
        <v>516</v>
      </c>
      <c r="L17">
        <v>3</v>
      </c>
      <c r="M17">
        <v>3</v>
      </c>
      <c r="N17">
        <v>3</v>
      </c>
      <c r="O17">
        <v>14</v>
      </c>
      <c r="P17">
        <v>1</v>
      </c>
      <c r="Q17">
        <v>7</v>
      </c>
      <c r="R17">
        <v>1</v>
      </c>
      <c r="S17">
        <v>10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  <c r="AA17">
        <v>6</v>
      </c>
      <c r="AB17">
        <v>12</v>
      </c>
      <c r="AC17">
        <v>44</v>
      </c>
      <c r="AD17">
        <v>0</v>
      </c>
      <c r="AE17">
        <v>2</v>
      </c>
    </row>
    <row r="18" spans="1:31" x14ac:dyDescent="0.25">
      <c r="A18" t="s">
        <v>23</v>
      </c>
      <c r="B18" t="s">
        <v>77</v>
      </c>
      <c r="C18" t="s">
        <v>78</v>
      </c>
      <c r="D18">
        <v>126</v>
      </c>
      <c r="E18">
        <v>72</v>
      </c>
      <c r="F18">
        <v>512</v>
      </c>
      <c r="G18">
        <v>348</v>
      </c>
      <c r="H18">
        <v>127</v>
      </c>
      <c r="I18">
        <v>79</v>
      </c>
      <c r="J18" s="7">
        <v>1155</v>
      </c>
      <c r="K18">
        <v>380</v>
      </c>
      <c r="L18">
        <v>22</v>
      </c>
      <c r="M18">
        <v>12</v>
      </c>
      <c r="N18">
        <v>12</v>
      </c>
      <c r="O18">
        <v>6</v>
      </c>
      <c r="P18">
        <v>48</v>
      </c>
      <c r="Q18">
        <v>36</v>
      </c>
      <c r="R18">
        <v>45</v>
      </c>
      <c r="S18">
        <v>27</v>
      </c>
      <c r="T18">
        <v>57</v>
      </c>
      <c r="U18">
        <v>31</v>
      </c>
      <c r="V18">
        <v>150</v>
      </c>
      <c r="W18">
        <v>83</v>
      </c>
      <c r="X18">
        <v>26</v>
      </c>
      <c r="Y18">
        <v>12</v>
      </c>
      <c r="Z18">
        <v>8</v>
      </c>
      <c r="AA18">
        <v>10</v>
      </c>
      <c r="AB18">
        <v>89</v>
      </c>
      <c r="AC18">
        <v>54</v>
      </c>
      <c r="AD18">
        <v>4</v>
      </c>
      <c r="AE18">
        <v>2</v>
      </c>
    </row>
    <row r="19" spans="1:31" x14ac:dyDescent="0.25">
      <c r="A19" t="s">
        <v>23</v>
      </c>
      <c r="B19" t="s">
        <v>77</v>
      </c>
      <c r="C19" t="s">
        <v>79</v>
      </c>
      <c r="D19">
        <v>79</v>
      </c>
      <c r="E19">
        <v>63</v>
      </c>
      <c r="F19">
        <v>456</v>
      </c>
      <c r="G19">
        <v>419</v>
      </c>
      <c r="H19">
        <v>131</v>
      </c>
      <c r="I19">
        <v>109</v>
      </c>
      <c r="J19" s="7">
        <v>1154</v>
      </c>
      <c r="K19">
        <v>575</v>
      </c>
      <c r="L19">
        <v>19</v>
      </c>
      <c r="M19">
        <v>20</v>
      </c>
      <c r="N19">
        <v>9</v>
      </c>
      <c r="O19">
        <v>9</v>
      </c>
      <c r="P19">
        <v>27</v>
      </c>
      <c r="Q19">
        <v>47</v>
      </c>
      <c r="R19">
        <v>26</v>
      </c>
      <c r="S19">
        <v>29</v>
      </c>
      <c r="T19">
        <v>20</v>
      </c>
      <c r="U19">
        <v>17</v>
      </c>
      <c r="V19">
        <v>68</v>
      </c>
      <c r="W19">
        <v>45</v>
      </c>
      <c r="X19">
        <v>18</v>
      </c>
      <c r="Y19">
        <v>13</v>
      </c>
      <c r="Z19">
        <v>5</v>
      </c>
      <c r="AA19">
        <v>1</v>
      </c>
      <c r="AB19">
        <v>22</v>
      </c>
      <c r="AC19">
        <v>11</v>
      </c>
      <c r="AD19">
        <v>1</v>
      </c>
      <c r="AE19">
        <v>0</v>
      </c>
    </row>
    <row r="20" spans="1:31" x14ac:dyDescent="0.25">
      <c r="A20" t="s">
        <v>23</v>
      </c>
      <c r="B20" t="s">
        <v>77</v>
      </c>
      <c r="C20" t="s">
        <v>80</v>
      </c>
      <c r="D20">
        <v>62</v>
      </c>
      <c r="E20">
        <v>172</v>
      </c>
      <c r="F20">
        <v>226</v>
      </c>
      <c r="G20">
        <v>549</v>
      </c>
      <c r="H20">
        <v>40</v>
      </c>
      <c r="I20">
        <v>62</v>
      </c>
      <c r="J20">
        <v>388</v>
      </c>
      <c r="K20">
        <v>330</v>
      </c>
      <c r="L20">
        <v>19</v>
      </c>
      <c r="M20">
        <v>29</v>
      </c>
      <c r="N20">
        <v>17</v>
      </c>
      <c r="O20">
        <v>54</v>
      </c>
      <c r="P20">
        <v>19</v>
      </c>
      <c r="Q20">
        <v>61</v>
      </c>
      <c r="R20">
        <v>6</v>
      </c>
      <c r="S20">
        <v>8</v>
      </c>
      <c r="T20">
        <v>33</v>
      </c>
      <c r="U20">
        <v>49</v>
      </c>
      <c r="V20">
        <v>59</v>
      </c>
      <c r="W20">
        <v>108</v>
      </c>
      <c r="X20">
        <v>23</v>
      </c>
      <c r="Y20">
        <v>40</v>
      </c>
      <c r="Z20">
        <v>8</v>
      </c>
      <c r="AA20">
        <v>14</v>
      </c>
      <c r="AB20">
        <v>36</v>
      </c>
      <c r="AC20">
        <v>89</v>
      </c>
      <c r="AD20">
        <v>6</v>
      </c>
      <c r="AE20">
        <v>9</v>
      </c>
    </row>
    <row r="21" spans="1:31" x14ac:dyDescent="0.25">
      <c r="A21" t="s">
        <v>23</v>
      </c>
      <c r="B21" t="s">
        <v>77</v>
      </c>
      <c r="C21" t="s">
        <v>81</v>
      </c>
      <c r="D21">
        <v>45</v>
      </c>
      <c r="E21">
        <v>97</v>
      </c>
      <c r="F21">
        <v>145</v>
      </c>
      <c r="G21">
        <v>370</v>
      </c>
      <c r="H21">
        <v>25</v>
      </c>
      <c r="I21">
        <v>41</v>
      </c>
      <c r="J21">
        <v>189</v>
      </c>
      <c r="K21">
        <v>229</v>
      </c>
      <c r="L21">
        <v>13</v>
      </c>
      <c r="M21">
        <v>33</v>
      </c>
      <c r="N21">
        <v>8</v>
      </c>
      <c r="O21">
        <v>15</v>
      </c>
      <c r="P21">
        <v>14</v>
      </c>
      <c r="Q21">
        <v>60</v>
      </c>
      <c r="R21">
        <v>10</v>
      </c>
      <c r="S21">
        <v>15</v>
      </c>
      <c r="T21">
        <v>23</v>
      </c>
      <c r="U21">
        <v>18</v>
      </c>
      <c r="V21">
        <v>56</v>
      </c>
      <c r="W21">
        <v>82</v>
      </c>
      <c r="X21">
        <v>6</v>
      </c>
      <c r="Y21">
        <v>19</v>
      </c>
      <c r="Z21">
        <v>4</v>
      </c>
      <c r="AA21">
        <v>11</v>
      </c>
      <c r="AB21">
        <v>38</v>
      </c>
      <c r="AC21">
        <v>65</v>
      </c>
      <c r="AD21">
        <v>2</v>
      </c>
      <c r="AE21">
        <v>9</v>
      </c>
    </row>
    <row r="22" spans="1:31" x14ac:dyDescent="0.25">
      <c r="A22" t="s">
        <v>23</v>
      </c>
      <c r="B22" t="s">
        <v>77</v>
      </c>
      <c r="C22" t="s">
        <v>82</v>
      </c>
      <c r="D22">
        <v>48</v>
      </c>
      <c r="E22">
        <v>47</v>
      </c>
      <c r="F22">
        <v>221</v>
      </c>
      <c r="G22">
        <v>254</v>
      </c>
      <c r="H22">
        <v>66</v>
      </c>
      <c r="I22">
        <v>52</v>
      </c>
      <c r="J22">
        <v>576</v>
      </c>
      <c r="K22">
        <v>316</v>
      </c>
      <c r="L22">
        <v>13</v>
      </c>
      <c r="M22">
        <v>16</v>
      </c>
      <c r="N22">
        <v>6</v>
      </c>
      <c r="O22">
        <v>11</v>
      </c>
      <c r="P22">
        <v>22</v>
      </c>
      <c r="Q22">
        <v>27</v>
      </c>
      <c r="R22">
        <v>13</v>
      </c>
      <c r="S22">
        <v>8</v>
      </c>
      <c r="T22">
        <v>16</v>
      </c>
      <c r="U22">
        <v>18</v>
      </c>
      <c r="V22">
        <v>84</v>
      </c>
      <c r="W22">
        <v>72</v>
      </c>
      <c r="X22">
        <v>14</v>
      </c>
      <c r="Y22">
        <v>15</v>
      </c>
      <c r="Z22">
        <v>5</v>
      </c>
      <c r="AA22">
        <v>4</v>
      </c>
      <c r="AB22">
        <v>26</v>
      </c>
      <c r="AC22">
        <v>28</v>
      </c>
      <c r="AD22">
        <v>6</v>
      </c>
      <c r="AE22">
        <v>1</v>
      </c>
    </row>
    <row r="23" spans="1:31" x14ac:dyDescent="0.25">
      <c r="A23" t="s">
        <v>23</v>
      </c>
      <c r="B23" t="s">
        <v>77</v>
      </c>
      <c r="C23" t="s">
        <v>83</v>
      </c>
      <c r="D23">
        <v>163</v>
      </c>
      <c r="E23">
        <v>51</v>
      </c>
      <c r="F23">
        <v>707</v>
      </c>
      <c r="G23">
        <v>214</v>
      </c>
      <c r="H23">
        <v>206</v>
      </c>
      <c r="I23">
        <v>34</v>
      </c>
      <c r="J23">
        <v>466</v>
      </c>
      <c r="K23">
        <v>90</v>
      </c>
      <c r="L23">
        <v>14</v>
      </c>
      <c r="M23">
        <v>9</v>
      </c>
      <c r="N23">
        <v>27</v>
      </c>
      <c r="O23">
        <v>14</v>
      </c>
      <c r="P23">
        <v>53</v>
      </c>
      <c r="Q23">
        <v>15</v>
      </c>
      <c r="R23">
        <v>31</v>
      </c>
      <c r="S23">
        <v>4</v>
      </c>
      <c r="T23">
        <v>107</v>
      </c>
      <c r="U23">
        <v>54</v>
      </c>
      <c r="V23">
        <v>157</v>
      </c>
      <c r="W23">
        <v>69</v>
      </c>
      <c r="X23">
        <v>73</v>
      </c>
      <c r="Y23">
        <v>47</v>
      </c>
      <c r="Z23">
        <v>12</v>
      </c>
      <c r="AA23">
        <v>4</v>
      </c>
      <c r="AB23">
        <v>89</v>
      </c>
      <c r="AC23">
        <v>25</v>
      </c>
      <c r="AD23">
        <v>15</v>
      </c>
      <c r="AE23">
        <v>4</v>
      </c>
    </row>
    <row r="24" spans="1:31" x14ac:dyDescent="0.25">
      <c r="A24" t="s">
        <v>23</v>
      </c>
      <c r="B24" t="s">
        <v>84</v>
      </c>
      <c r="C24" t="s">
        <v>85</v>
      </c>
      <c r="D24">
        <v>110</v>
      </c>
      <c r="E24">
        <v>79</v>
      </c>
      <c r="F24">
        <v>606</v>
      </c>
      <c r="G24">
        <v>387</v>
      </c>
      <c r="H24">
        <v>153</v>
      </c>
      <c r="I24">
        <v>59</v>
      </c>
      <c r="J24">
        <v>771</v>
      </c>
      <c r="K24">
        <v>262</v>
      </c>
      <c r="L24">
        <v>22</v>
      </c>
      <c r="M24">
        <v>8</v>
      </c>
      <c r="N24">
        <v>14</v>
      </c>
      <c r="O24">
        <v>16</v>
      </c>
      <c r="P24">
        <v>34</v>
      </c>
      <c r="Q24">
        <v>34</v>
      </c>
      <c r="R24">
        <v>31</v>
      </c>
      <c r="S24">
        <v>16</v>
      </c>
      <c r="T24">
        <v>17</v>
      </c>
      <c r="U24">
        <v>26</v>
      </c>
      <c r="V24">
        <v>21</v>
      </c>
      <c r="W24">
        <v>32</v>
      </c>
      <c r="X24">
        <v>7</v>
      </c>
      <c r="Y24">
        <v>14</v>
      </c>
      <c r="Z24">
        <v>12</v>
      </c>
      <c r="AA24">
        <v>4</v>
      </c>
      <c r="AB24">
        <v>111</v>
      </c>
      <c r="AC24">
        <v>73</v>
      </c>
      <c r="AD24">
        <v>3</v>
      </c>
      <c r="AE24">
        <v>0</v>
      </c>
    </row>
    <row r="25" spans="1:31" x14ac:dyDescent="0.25">
      <c r="A25" t="s">
        <v>23</v>
      </c>
      <c r="B25" t="s">
        <v>84</v>
      </c>
      <c r="C25" t="s">
        <v>86</v>
      </c>
      <c r="D25">
        <v>25</v>
      </c>
      <c r="E25">
        <v>117</v>
      </c>
      <c r="F25">
        <v>182</v>
      </c>
      <c r="G25">
        <v>585</v>
      </c>
      <c r="H25">
        <v>51</v>
      </c>
      <c r="I25">
        <v>155</v>
      </c>
      <c r="J25">
        <v>200</v>
      </c>
      <c r="K25">
        <v>182</v>
      </c>
      <c r="L25">
        <v>4</v>
      </c>
      <c r="M25">
        <v>18</v>
      </c>
      <c r="N25">
        <v>2</v>
      </c>
      <c r="O25">
        <v>10</v>
      </c>
      <c r="P25">
        <v>10</v>
      </c>
      <c r="Q25">
        <v>65</v>
      </c>
      <c r="R25">
        <v>9</v>
      </c>
      <c r="S25">
        <v>32</v>
      </c>
      <c r="T25">
        <v>21</v>
      </c>
      <c r="U25">
        <v>66</v>
      </c>
      <c r="V25">
        <v>61</v>
      </c>
      <c r="W25">
        <v>168</v>
      </c>
      <c r="X25">
        <v>5</v>
      </c>
      <c r="Y25">
        <v>38</v>
      </c>
      <c r="Z25">
        <v>1</v>
      </c>
      <c r="AA25">
        <v>0</v>
      </c>
      <c r="AB25">
        <v>35</v>
      </c>
      <c r="AC25">
        <v>54</v>
      </c>
      <c r="AD25">
        <v>0</v>
      </c>
      <c r="AE25">
        <v>1</v>
      </c>
    </row>
    <row r="26" spans="1:31" x14ac:dyDescent="0.25">
      <c r="A26" t="s">
        <v>23</v>
      </c>
      <c r="B26" t="s">
        <v>84</v>
      </c>
      <c r="C26" t="s">
        <v>87</v>
      </c>
      <c r="D26">
        <v>138</v>
      </c>
      <c r="E26">
        <v>38</v>
      </c>
      <c r="F26">
        <v>671</v>
      </c>
      <c r="G26">
        <v>143</v>
      </c>
      <c r="H26">
        <v>112</v>
      </c>
      <c r="I26">
        <v>28</v>
      </c>
      <c r="J26">
        <v>742</v>
      </c>
      <c r="K26">
        <v>86</v>
      </c>
      <c r="L26">
        <v>17</v>
      </c>
      <c r="M26">
        <v>2</v>
      </c>
      <c r="N26">
        <v>14</v>
      </c>
      <c r="O26">
        <v>3</v>
      </c>
      <c r="P26">
        <v>64</v>
      </c>
      <c r="Q26">
        <v>17</v>
      </c>
      <c r="R26">
        <v>51</v>
      </c>
      <c r="S26">
        <v>4</v>
      </c>
      <c r="T26">
        <v>0</v>
      </c>
      <c r="U26">
        <v>0</v>
      </c>
      <c r="V26">
        <v>20</v>
      </c>
      <c r="W26">
        <v>10</v>
      </c>
      <c r="X26">
        <v>6</v>
      </c>
      <c r="Y26">
        <v>5</v>
      </c>
      <c r="Z26">
        <v>14</v>
      </c>
      <c r="AA26">
        <v>4</v>
      </c>
      <c r="AB26">
        <v>106</v>
      </c>
      <c r="AC26">
        <v>21</v>
      </c>
      <c r="AD26">
        <v>9</v>
      </c>
      <c r="AE26">
        <v>2</v>
      </c>
    </row>
    <row r="27" spans="1:31" x14ac:dyDescent="0.25">
      <c r="A27" t="s">
        <v>23</v>
      </c>
      <c r="B27" t="s">
        <v>84</v>
      </c>
      <c r="C27" t="s">
        <v>88</v>
      </c>
      <c r="D27">
        <v>215</v>
      </c>
      <c r="E27">
        <v>57</v>
      </c>
      <c r="F27" s="7">
        <v>1108</v>
      </c>
      <c r="G27">
        <v>301</v>
      </c>
      <c r="H27">
        <v>235</v>
      </c>
      <c r="I27">
        <v>33</v>
      </c>
      <c r="J27" s="7">
        <v>1017</v>
      </c>
      <c r="K27">
        <v>163</v>
      </c>
      <c r="L27">
        <v>24</v>
      </c>
      <c r="M27">
        <v>11</v>
      </c>
      <c r="N27">
        <v>22</v>
      </c>
      <c r="O27">
        <v>3</v>
      </c>
      <c r="P27">
        <v>105</v>
      </c>
      <c r="Q27">
        <v>25</v>
      </c>
      <c r="R27">
        <v>69</v>
      </c>
      <c r="S27">
        <v>13</v>
      </c>
      <c r="T27">
        <v>14</v>
      </c>
      <c r="U27">
        <v>6</v>
      </c>
      <c r="V27">
        <v>14</v>
      </c>
      <c r="W27">
        <v>6</v>
      </c>
      <c r="X27">
        <v>0</v>
      </c>
      <c r="Y27">
        <v>0</v>
      </c>
      <c r="Z27">
        <v>15</v>
      </c>
      <c r="AA27">
        <v>3</v>
      </c>
      <c r="AB27">
        <v>118</v>
      </c>
      <c r="AC27">
        <v>17</v>
      </c>
      <c r="AD27">
        <v>13</v>
      </c>
      <c r="AE27">
        <v>2</v>
      </c>
    </row>
    <row r="28" spans="1:31" x14ac:dyDescent="0.25">
      <c r="A28" t="s">
        <v>23</v>
      </c>
      <c r="B28" t="s">
        <v>84</v>
      </c>
      <c r="C28" t="s">
        <v>89</v>
      </c>
      <c r="D28">
        <v>76</v>
      </c>
      <c r="E28">
        <v>73</v>
      </c>
      <c r="F28">
        <v>324</v>
      </c>
      <c r="G28">
        <v>353</v>
      </c>
      <c r="H28">
        <v>35</v>
      </c>
      <c r="I28">
        <v>23</v>
      </c>
      <c r="J28">
        <v>356</v>
      </c>
      <c r="K28">
        <v>154</v>
      </c>
      <c r="L28">
        <v>6</v>
      </c>
      <c r="M28">
        <v>6</v>
      </c>
      <c r="N28">
        <v>6</v>
      </c>
      <c r="O28">
        <v>15</v>
      </c>
      <c r="P28">
        <v>19</v>
      </c>
      <c r="Q28">
        <v>39</v>
      </c>
      <c r="R28">
        <v>20</v>
      </c>
      <c r="S28">
        <v>10</v>
      </c>
      <c r="T28">
        <v>5</v>
      </c>
      <c r="U28">
        <v>7</v>
      </c>
      <c r="V28">
        <v>6</v>
      </c>
      <c r="W28">
        <v>16</v>
      </c>
      <c r="X28">
        <v>4</v>
      </c>
      <c r="Y28">
        <v>7</v>
      </c>
      <c r="Z28">
        <v>5</v>
      </c>
      <c r="AA28">
        <v>7</v>
      </c>
      <c r="AB28">
        <v>31</v>
      </c>
      <c r="AC28">
        <v>36</v>
      </c>
      <c r="AD28">
        <v>6</v>
      </c>
      <c r="AE28">
        <v>1</v>
      </c>
    </row>
    <row r="29" spans="1:31" x14ac:dyDescent="0.25">
      <c r="A29" t="s">
        <v>23</v>
      </c>
      <c r="B29" t="s">
        <v>84</v>
      </c>
      <c r="C29" t="s">
        <v>90</v>
      </c>
      <c r="D29">
        <v>42</v>
      </c>
      <c r="E29">
        <v>26</v>
      </c>
      <c r="F29">
        <v>244</v>
      </c>
      <c r="G29">
        <v>164</v>
      </c>
      <c r="H29">
        <v>69</v>
      </c>
      <c r="I29">
        <v>45</v>
      </c>
      <c r="J29">
        <v>302</v>
      </c>
      <c r="K29">
        <v>97</v>
      </c>
      <c r="L29">
        <v>16</v>
      </c>
      <c r="M29">
        <v>16</v>
      </c>
      <c r="N29">
        <v>2</v>
      </c>
      <c r="O29">
        <v>11</v>
      </c>
      <c r="P29">
        <v>15</v>
      </c>
      <c r="Q29">
        <v>13</v>
      </c>
      <c r="R29">
        <v>14</v>
      </c>
      <c r="S29">
        <v>6</v>
      </c>
      <c r="T29">
        <v>3</v>
      </c>
      <c r="U29">
        <v>2</v>
      </c>
      <c r="V29">
        <v>6</v>
      </c>
      <c r="W29">
        <v>5</v>
      </c>
      <c r="X29">
        <v>0</v>
      </c>
      <c r="Y29">
        <v>1</v>
      </c>
      <c r="Z29">
        <v>2</v>
      </c>
      <c r="AA29">
        <v>2</v>
      </c>
      <c r="AB29">
        <v>40</v>
      </c>
      <c r="AC29">
        <v>23</v>
      </c>
      <c r="AD29">
        <v>2</v>
      </c>
      <c r="AE29">
        <v>1</v>
      </c>
    </row>
    <row r="30" spans="1:31" x14ac:dyDescent="0.25">
      <c r="A30" t="s">
        <v>23</v>
      </c>
      <c r="B30" t="s">
        <v>84</v>
      </c>
      <c r="C30" t="s">
        <v>91</v>
      </c>
      <c r="D30">
        <v>52</v>
      </c>
      <c r="E30">
        <v>38</v>
      </c>
      <c r="F30">
        <v>264</v>
      </c>
      <c r="G30">
        <v>217</v>
      </c>
      <c r="H30">
        <v>56</v>
      </c>
      <c r="I30">
        <v>29</v>
      </c>
      <c r="J30">
        <v>118</v>
      </c>
      <c r="K30">
        <v>81</v>
      </c>
      <c r="L30">
        <v>19</v>
      </c>
      <c r="M30">
        <v>4</v>
      </c>
      <c r="N30">
        <v>5</v>
      </c>
      <c r="O30">
        <v>14</v>
      </c>
      <c r="P30">
        <v>20</v>
      </c>
      <c r="Q30">
        <v>21</v>
      </c>
      <c r="R30">
        <v>18</v>
      </c>
      <c r="S30">
        <v>8</v>
      </c>
      <c r="T30">
        <v>0</v>
      </c>
      <c r="U30">
        <v>0</v>
      </c>
      <c r="V30">
        <v>10</v>
      </c>
      <c r="W30">
        <v>13</v>
      </c>
      <c r="X30">
        <v>14</v>
      </c>
      <c r="Y30">
        <v>15</v>
      </c>
      <c r="Z30">
        <v>5</v>
      </c>
      <c r="AA30">
        <v>7</v>
      </c>
      <c r="AB30">
        <v>29</v>
      </c>
      <c r="AC30">
        <v>30</v>
      </c>
      <c r="AD30">
        <v>2</v>
      </c>
      <c r="AE30">
        <v>0</v>
      </c>
    </row>
    <row r="31" spans="1:31" x14ac:dyDescent="0.25">
      <c r="A31" t="s">
        <v>23</v>
      </c>
      <c r="B31" t="s">
        <v>92</v>
      </c>
      <c r="C31" t="s">
        <v>93</v>
      </c>
      <c r="D31">
        <v>32</v>
      </c>
      <c r="E31">
        <v>93</v>
      </c>
      <c r="F31">
        <v>179</v>
      </c>
      <c r="G31">
        <v>411</v>
      </c>
      <c r="H31">
        <v>40</v>
      </c>
      <c r="I31">
        <v>73</v>
      </c>
      <c r="J31">
        <v>205</v>
      </c>
      <c r="K31">
        <v>220</v>
      </c>
      <c r="L31">
        <v>8</v>
      </c>
      <c r="M31">
        <v>7</v>
      </c>
      <c r="N31">
        <v>9</v>
      </c>
      <c r="O31">
        <v>20</v>
      </c>
      <c r="P31">
        <v>9</v>
      </c>
      <c r="Q31">
        <v>27</v>
      </c>
      <c r="R31">
        <v>9</v>
      </c>
      <c r="S31">
        <v>18</v>
      </c>
      <c r="T31">
        <v>9</v>
      </c>
      <c r="U31">
        <v>19</v>
      </c>
      <c r="V31">
        <v>11</v>
      </c>
      <c r="W31">
        <v>35</v>
      </c>
      <c r="X31">
        <v>3</v>
      </c>
      <c r="Y31">
        <v>2</v>
      </c>
      <c r="Z31">
        <v>1</v>
      </c>
      <c r="AA31">
        <v>0</v>
      </c>
      <c r="AB31">
        <v>14</v>
      </c>
      <c r="AC31">
        <v>26</v>
      </c>
      <c r="AD31">
        <v>0</v>
      </c>
      <c r="AE31">
        <v>0</v>
      </c>
    </row>
    <row r="32" spans="1:31" x14ac:dyDescent="0.25">
      <c r="A32" t="s">
        <v>23</v>
      </c>
      <c r="B32" t="s">
        <v>92</v>
      </c>
      <c r="C32" t="s">
        <v>94</v>
      </c>
      <c r="D32">
        <v>23</v>
      </c>
      <c r="E32">
        <v>34</v>
      </c>
      <c r="F32">
        <v>140</v>
      </c>
      <c r="G32">
        <v>213</v>
      </c>
      <c r="H32">
        <v>29</v>
      </c>
      <c r="I32">
        <v>40</v>
      </c>
      <c r="J32">
        <v>179</v>
      </c>
      <c r="K32">
        <v>160</v>
      </c>
      <c r="L32">
        <v>2</v>
      </c>
      <c r="M32">
        <v>4</v>
      </c>
      <c r="N32">
        <v>6</v>
      </c>
      <c r="O32">
        <v>2</v>
      </c>
      <c r="P32">
        <v>3</v>
      </c>
      <c r="Q32">
        <v>13</v>
      </c>
      <c r="R32">
        <v>9</v>
      </c>
      <c r="S32">
        <v>8</v>
      </c>
      <c r="T32">
        <v>5</v>
      </c>
      <c r="U32">
        <v>3</v>
      </c>
      <c r="V32">
        <v>14</v>
      </c>
      <c r="W32">
        <v>3</v>
      </c>
      <c r="X32">
        <v>2</v>
      </c>
      <c r="Y32">
        <v>0</v>
      </c>
      <c r="Z32">
        <v>3</v>
      </c>
      <c r="AA32">
        <v>4</v>
      </c>
      <c r="AB32">
        <v>30</v>
      </c>
      <c r="AC32">
        <v>35</v>
      </c>
      <c r="AD32">
        <v>0</v>
      </c>
      <c r="AE32">
        <v>2</v>
      </c>
    </row>
    <row r="33" spans="1:31" x14ac:dyDescent="0.25">
      <c r="A33" t="s">
        <v>23</v>
      </c>
      <c r="B33" t="s">
        <v>92</v>
      </c>
      <c r="C33" t="s">
        <v>95</v>
      </c>
      <c r="D33">
        <v>23</v>
      </c>
      <c r="E33">
        <v>67</v>
      </c>
      <c r="F33">
        <v>86</v>
      </c>
      <c r="G33">
        <v>336</v>
      </c>
      <c r="H33">
        <v>18</v>
      </c>
      <c r="I33">
        <v>104</v>
      </c>
      <c r="J33">
        <v>85</v>
      </c>
      <c r="K33">
        <v>304</v>
      </c>
      <c r="L33">
        <v>1</v>
      </c>
      <c r="M33">
        <v>9</v>
      </c>
      <c r="N33">
        <v>1</v>
      </c>
      <c r="O33">
        <v>3</v>
      </c>
      <c r="P33">
        <v>2</v>
      </c>
      <c r="Q33">
        <v>18</v>
      </c>
      <c r="R33">
        <v>3</v>
      </c>
      <c r="S33">
        <v>23</v>
      </c>
      <c r="T33">
        <v>2</v>
      </c>
      <c r="U33">
        <v>2</v>
      </c>
      <c r="V33">
        <v>2</v>
      </c>
      <c r="W33">
        <v>5</v>
      </c>
      <c r="X33">
        <v>2</v>
      </c>
      <c r="Y33">
        <v>4</v>
      </c>
      <c r="Z33">
        <v>2</v>
      </c>
      <c r="AA33">
        <v>3</v>
      </c>
      <c r="AB33">
        <v>9</v>
      </c>
      <c r="AC33">
        <v>17</v>
      </c>
      <c r="AD33">
        <v>2</v>
      </c>
      <c r="AE33">
        <v>0</v>
      </c>
    </row>
    <row r="34" spans="1:31" x14ac:dyDescent="0.25">
      <c r="A34" t="s">
        <v>23</v>
      </c>
      <c r="B34" t="s">
        <v>92</v>
      </c>
      <c r="C34" t="s">
        <v>96</v>
      </c>
      <c r="D34">
        <v>41</v>
      </c>
      <c r="E34">
        <v>67</v>
      </c>
      <c r="F34">
        <v>164</v>
      </c>
      <c r="G34">
        <v>289</v>
      </c>
      <c r="H34">
        <v>43</v>
      </c>
      <c r="I34">
        <v>60</v>
      </c>
      <c r="J34">
        <v>139</v>
      </c>
      <c r="K34">
        <v>238</v>
      </c>
      <c r="L34">
        <v>4</v>
      </c>
      <c r="M34">
        <v>4</v>
      </c>
      <c r="N34">
        <v>3</v>
      </c>
      <c r="O34">
        <v>7</v>
      </c>
      <c r="P34">
        <v>6</v>
      </c>
      <c r="Q34">
        <v>16</v>
      </c>
      <c r="R34">
        <v>17</v>
      </c>
      <c r="S34">
        <v>15</v>
      </c>
      <c r="T34">
        <v>8</v>
      </c>
      <c r="U34">
        <v>5</v>
      </c>
      <c r="V34">
        <v>16</v>
      </c>
      <c r="W34">
        <v>10</v>
      </c>
      <c r="X34">
        <v>2</v>
      </c>
      <c r="Y34">
        <v>1</v>
      </c>
      <c r="Z34">
        <v>4</v>
      </c>
      <c r="AA34">
        <v>4</v>
      </c>
      <c r="AB34">
        <v>9</v>
      </c>
      <c r="AC34">
        <v>13</v>
      </c>
      <c r="AD34">
        <v>2</v>
      </c>
      <c r="AE34">
        <v>2</v>
      </c>
    </row>
    <row r="35" spans="1:31" x14ac:dyDescent="0.25">
      <c r="A35" t="s">
        <v>23</v>
      </c>
      <c r="B35" t="s">
        <v>97</v>
      </c>
      <c r="C35" t="s">
        <v>98</v>
      </c>
      <c r="D35">
        <v>45</v>
      </c>
      <c r="E35">
        <v>269</v>
      </c>
      <c r="F35">
        <v>211</v>
      </c>
      <c r="G35">
        <v>931</v>
      </c>
      <c r="H35">
        <v>32</v>
      </c>
      <c r="I35">
        <v>66</v>
      </c>
      <c r="J35">
        <v>193</v>
      </c>
      <c r="K35">
        <v>375</v>
      </c>
      <c r="L35">
        <v>8</v>
      </c>
      <c r="M35">
        <v>18</v>
      </c>
      <c r="N35">
        <v>23</v>
      </c>
      <c r="O35">
        <v>190</v>
      </c>
      <c r="P35">
        <v>14</v>
      </c>
      <c r="Q35">
        <v>53</v>
      </c>
      <c r="R35">
        <v>2</v>
      </c>
      <c r="S35">
        <v>11</v>
      </c>
      <c r="T35">
        <v>2</v>
      </c>
      <c r="U35">
        <v>8</v>
      </c>
      <c r="V35">
        <v>13</v>
      </c>
      <c r="W35">
        <v>76</v>
      </c>
      <c r="X35">
        <v>3</v>
      </c>
      <c r="Y35">
        <v>40</v>
      </c>
      <c r="Z35">
        <v>2</v>
      </c>
      <c r="AA35">
        <v>5</v>
      </c>
      <c r="AB35">
        <v>18</v>
      </c>
      <c r="AC35">
        <v>52</v>
      </c>
      <c r="AD35">
        <v>1</v>
      </c>
      <c r="AE35">
        <v>7</v>
      </c>
    </row>
    <row r="36" spans="1:31" x14ac:dyDescent="0.25">
      <c r="A36" t="s">
        <v>23</v>
      </c>
      <c r="B36" t="s">
        <v>97</v>
      </c>
      <c r="C36" t="s">
        <v>99</v>
      </c>
      <c r="D36">
        <v>13</v>
      </c>
      <c r="E36">
        <v>229</v>
      </c>
      <c r="F36">
        <v>39</v>
      </c>
      <c r="G36">
        <v>881</v>
      </c>
      <c r="H36">
        <v>11</v>
      </c>
      <c r="I36">
        <v>65</v>
      </c>
      <c r="J36">
        <v>59</v>
      </c>
      <c r="K36">
        <v>467</v>
      </c>
      <c r="L36">
        <v>1</v>
      </c>
      <c r="M36">
        <v>16</v>
      </c>
      <c r="N36">
        <v>4</v>
      </c>
      <c r="O36">
        <v>162</v>
      </c>
      <c r="P36">
        <v>7</v>
      </c>
      <c r="Q36">
        <v>107</v>
      </c>
      <c r="R36">
        <v>0</v>
      </c>
      <c r="S36">
        <v>12</v>
      </c>
      <c r="T36">
        <v>0</v>
      </c>
      <c r="U36">
        <v>0</v>
      </c>
      <c r="V36">
        <v>12</v>
      </c>
      <c r="W36">
        <v>62</v>
      </c>
      <c r="X36">
        <v>8</v>
      </c>
      <c r="Y36">
        <v>22</v>
      </c>
      <c r="Z36">
        <v>1</v>
      </c>
      <c r="AA36">
        <v>7</v>
      </c>
      <c r="AB36">
        <v>9</v>
      </c>
      <c r="AC36">
        <v>36</v>
      </c>
      <c r="AD36">
        <v>0</v>
      </c>
      <c r="AE36">
        <v>1</v>
      </c>
    </row>
    <row r="37" spans="1:31" x14ac:dyDescent="0.25">
      <c r="A37" t="s">
        <v>23</v>
      </c>
      <c r="B37" t="s">
        <v>100</v>
      </c>
      <c r="C37" t="s">
        <v>101</v>
      </c>
      <c r="D37">
        <v>158</v>
      </c>
      <c r="E37">
        <v>236</v>
      </c>
      <c r="F37">
        <v>765</v>
      </c>
      <c r="G37">
        <v>999</v>
      </c>
      <c r="H37">
        <v>30</v>
      </c>
      <c r="I37">
        <v>28</v>
      </c>
      <c r="J37">
        <v>452</v>
      </c>
      <c r="K37">
        <v>341</v>
      </c>
      <c r="L37">
        <v>16</v>
      </c>
      <c r="M37">
        <v>13</v>
      </c>
      <c r="N37">
        <v>92</v>
      </c>
      <c r="O37">
        <v>160</v>
      </c>
      <c r="P37">
        <v>14</v>
      </c>
      <c r="Q37">
        <v>8</v>
      </c>
      <c r="R37">
        <v>16</v>
      </c>
      <c r="S37">
        <v>8</v>
      </c>
      <c r="T37">
        <v>339</v>
      </c>
      <c r="U37">
        <v>713</v>
      </c>
      <c r="V37">
        <v>642</v>
      </c>
      <c r="W37" s="7">
        <v>1253</v>
      </c>
      <c r="X37">
        <v>171</v>
      </c>
      <c r="Y37">
        <v>309</v>
      </c>
      <c r="Z37">
        <v>42</v>
      </c>
      <c r="AA37">
        <v>41</v>
      </c>
      <c r="AB37">
        <v>463</v>
      </c>
      <c r="AC37">
        <v>455</v>
      </c>
      <c r="AD37">
        <v>20</v>
      </c>
      <c r="AE37">
        <v>20</v>
      </c>
    </row>
    <row r="38" spans="1:31" x14ac:dyDescent="0.25">
      <c r="A38" t="s">
        <v>23</v>
      </c>
      <c r="B38" t="s">
        <v>100</v>
      </c>
      <c r="C38" t="s">
        <v>102</v>
      </c>
      <c r="D38">
        <v>51</v>
      </c>
      <c r="E38">
        <v>119</v>
      </c>
      <c r="F38">
        <v>222</v>
      </c>
      <c r="G38">
        <v>402</v>
      </c>
      <c r="H38">
        <v>19</v>
      </c>
      <c r="I38">
        <v>33</v>
      </c>
      <c r="J38">
        <v>197</v>
      </c>
      <c r="K38">
        <v>173</v>
      </c>
      <c r="L38">
        <v>11</v>
      </c>
      <c r="M38">
        <v>29</v>
      </c>
      <c r="N38">
        <v>19</v>
      </c>
      <c r="O38">
        <v>27</v>
      </c>
      <c r="P38">
        <v>12</v>
      </c>
      <c r="Q38">
        <v>35</v>
      </c>
      <c r="R38">
        <v>9</v>
      </c>
      <c r="S38">
        <v>8</v>
      </c>
      <c r="T38">
        <v>5</v>
      </c>
      <c r="U38">
        <v>8</v>
      </c>
      <c r="V38">
        <v>15</v>
      </c>
      <c r="W38">
        <v>28</v>
      </c>
      <c r="X38">
        <v>3</v>
      </c>
      <c r="Y38">
        <v>1</v>
      </c>
      <c r="Z38">
        <v>9</v>
      </c>
      <c r="AA38">
        <v>3</v>
      </c>
      <c r="AB38">
        <v>29</v>
      </c>
      <c r="AC38">
        <v>30</v>
      </c>
      <c r="AD38">
        <v>2</v>
      </c>
      <c r="AE38">
        <v>2</v>
      </c>
    </row>
    <row r="39" spans="1:31" x14ac:dyDescent="0.25">
      <c r="A39" t="s">
        <v>23</v>
      </c>
      <c r="B39" t="s">
        <v>100</v>
      </c>
      <c r="C39" t="s">
        <v>103</v>
      </c>
      <c r="D39">
        <v>41</v>
      </c>
      <c r="E39">
        <v>75</v>
      </c>
      <c r="F39">
        <v>174</v>
      </c>
      <c r="G39">
        <v>338</v>
      </c>
      <c r="H39">
        <v>21</v>
      </c>
      <c r="I39">
        <v>18</v>
      </c>
      <c r="J39">
        <v>88</v>
      </c>
      <c r="K39">
        <v>68</v>
      </c>
      <c r="L39">
        <v>5</v>
      </c>
      <c r="M39">
        <v>14</v>
      </c>
      <c r="N39">
        <v>0</v>
      </c>
      <c r="O39">
        <v>0</v>
      </c>
      <c r="P39">
        <v>32</v>
      </c>
      <c r="Q39">
        <v>48</v>
      </c>
      <c r="R39">
        <v>8</v>
      </c>
      <c r="S39">
        <v>10</v>
      </c>
      <c r="T39">
        <v>11</v>
      </c>
      <c r="U39">
        <v>23</v>
      </c>
      <c r="V39">
        <v>72</v>
      </c>
      <c r="W39">
        <v>154</v>
      </c>
      <c r="X39">
        <v>9</v>
      </c>
      <c r="Y39">
        <v>9</v>
      </c>
      <c r="Z39">
        <v>7</v>
      </c>
      <c r="AA39">
        <v>3</v>
      </c>
      <c r="AB39">
        <v>67</v>
      </c>
      <c r="AC39">
        <v>41</v>
      </c>
      <c r="AD39">
        <v>0</v>
      </c>
      <c r="AE39">
        <v>0</v>
      </c>
    </row>
    <row r="40" spans="1:31" x14ac:dyDescent="0.25">
      <c r="A40" t="s">
        <v>23</v>
      </c>
      <c r="B40" t="s">
        <v>100</v>
      </c>
      <c r="C40" t="s">
        <v>104</v>
      </c>
      <c r="D40">
        <v>34</v>
      </c>
      <c r="E40">
        <v>103</v>
      </c>
      <c r="F40">
        <v>189</v>
      </c>
      <c r="G40">
        <v>391</v>
      </c>
      <c r="H40">
        <v>37</v>
      </c>
      <c r="I40">
        <v>60</v>
      </c>
      <c r="J40">
        <v>145</v>
      </c>
      <c r="K40">
        <v>149</v>
      </c>
      <c r="L40">
        <v>16</v>
      </c>
      <c r="M40">
        <v>13</v>
      </c>
      <c r="N40">
        <v>18</v>
      </c>
      <c r="O40">
        <v>29</v>
      </c>
      <c r="P40">
        <v>25</v>
      </c>
      <c r="Q40">
        <v>77</v>
      </c>
      <c r="R40">
        <v>7</v>
      </c>
      <c r="S40">
        <v>7</v>
      </c>
      <c r="T40">
        <v>6</v>
      </c>
      <c r="U40">
        <v>36</v>
      </c>
      <c r="V40">
        <v>19</v>
      </c>
      <c r="W40">
        <v>70</v>
      </c>
      <c r="X40">
        <v>5</v>
      </c>
      <c r="Y40">
        <v>9</v>
      </c>
      <c r="Z40">
        <v>3</v>
      </c>
      <c r="AA40">
        <v>6</v>
      </c>
      <c r="AB40">
        <v>16</v>
      </c>
      <c r="AC40">
        <v>29</v>
      </c>
      <c r="AD40">
        <v>2</v>
      </c>
      <c r="AE40">
        <v>3</v>
      </c>
    </row>
    <row r="41" spans="1:31" x14ac:dyDescent="0.25">
      <c r="A41" t="s">
        <v>23</v>
      </c>
      <c r="B41" t="s">
        <v>105</v>
      </c>
      <c r="C41" t="s">
        <v>106</v>
      </c>
      <c r="D41">
        <v>112</v>
      </c>
      <c r="E41">
        <v>133</v>
      </c>
      <c r="F41">
        <v>621</v>
      </c>
      <c r="G41">
        <v>754</v>
      </c>
      <c r="H41">
        <v>105</v>
      </c>
      <c r="I41">
        <v>76</v>
      </c>
      <c r="J41" s="7">
        <v>1054</v>
      </c>
      <c r="K41">
        <v>484</v>
      </c>
      <c r="L41">
        <v>29</v>
      </c>
      <c r="M41">
        <v>26</v>
      </c>
      <c r="N41">
        <v>38</v>
      </c>
      <c r="O41">
        <v>71</v>
      </c>
      <c r="P41">
        <v>53</v>
      </c>
      <c r="Q41">
        <v>48</v>
      </c>
      <c r="R41">
        <v>45</v>
      </c>
      <c r="S41">
        <v>15</v>
      </c>
      <c r="T41">
        <v>21</v>
      </c>
      <c r="U41">
        <v>47</v>
      </c>
      <c r="V41">
        <v>62</v>
      </c>
      <c r="W41">
        <v>91</v>
      </c>
      <c r="X41">
        <v>25</v>
      </c>
      <c r="Y41">
        <v>39</v>
      </c>
      <c r="Z41">
        <v>7</v>
      </c>
      <c r="AA41">
        <v>15</v>
      </c>
      <c r="AB41">
        <v>64</v>
      </c>
      <c r="AC41">
        <v>78</v>
      </c>
      <c r="AD41">
        <v>3</v>
      </c>
      <c r="AE41">
        <v>8</v>
      </c>
    </row>
    <row r="42" spans="1:31" x14ac:dyDescent="0.25">
      <c r="A42" t="s">
        <v>23</v>
      </c>
      <c r="B42" t="s">
        <v>105</v>
      </c>
      <c r="C42" t="s">
        <v>107</v>
      </c>
      <c r="D42">
        <v>23</v>
      </c>
      <c r="E42">
        <v>25</v>
      </c>
      <c r="F42">
        <v>214</v>
      </c>
      <c r="G42">
        <v>336</v>
      </c>
      <c r="H42">
        <v>81</v>
      </c>
      <c r="I42">
        <v>57</v>
      </c>
      <c r="J42">
        <v>423</v>
      </c>
      <c r="K42">
        <v>243</v>
      </c>
      <c r="L42">
        <v>20</v>
      </c>
      <c r="M42">
        <v>17</v>
      </c>
      <c r="N42">
        <v>8</v>
      </c>
      <c r="O42">
        <v>9</v>
      </c>
      <c r="P42">
        <v>19</v>
      </c>
      <c r="Q42">
        <v>27</v>
      </c>
      <c r="R42">
        <v>26</v>
      </c>
      <c r="S42">
        <v>16</v>
      </c>
      <c r="T42">
        <v>8</v>
      </c>
      <c r="U42">
        <v>16</v>
      </c>
      <c r="V42">
        <v>25</v>
      </c>
      <c r="W42">
        <v>39</v>
      </c>
      <c r="X42">
        <v>14</v>
      </c>
      <c r="Y42">
        <v>23</v>
      </c>
      <c r="Z42">
        <v>11</v>
      </c>
      <c r="AA42">
        <v>8</v>
      </c>
      <c r="AB42">
        <v>52</v>
      </c>
      <c r="AC42">
        <v>58</v>
      </c>
      <c r="AD42">
        <v>3</v>
      </c>
      <c r="AE42">
        <v>8</v>
      </c>
    </row>
    <row r="43" spans="1:31" x14ac:dyDescent="0.25">
      <c r="A43" t="s">
        <v>23</v>
      </c>
      <c r="B43" t="s">
        <v>108</v>
      </c>
      <c r="C43" t="s">
        <v>109</v>
      </c>
      <c r="D43">
        <v>101</v>
      </c>
      <c r="E43">
        <v>125</v>
      </c>
      <c r="F43">
        <v>533</v>
      </c>
      <c r="G43">
        <v>446</v>
      </c>
      <c r="H43">
        <v>91</v>
      </c>
      <c r="I43">
        <v>36</v>
      </c>
      <c r="J43">
        <v>890</v>
      </c>
      <c r="K43">
        <v>390</v>
      </c>
      <c r="L43">
        <v>11</v>
      </c>
      <c r="M43">
        <v>10</v>
      </c>
      <c r="N43">
        <v>48</v>
      </c>
      <c r="O43">
        <v>72</v>
      </c>
      <c r="P43">
        <v>57</v>
      </c>
      <c r="Q43">
        <v>34</v>
      </c>
      <c r="R43">
        <v>25</v>
      </c>
      <c r="S43">
        <v>12</v>
      </c>
      <c r="T43">
        <v>62</v>
      </c>
      <c r="U43">
        <v>78</v>
      </c>
      <c r="V43">
        <v>141</v>
      </c>
      <c r="W43">
        <v>136</v>
      </c>
      <c r="X43">
        <v>62</v>
      </c>
      <c r="Y43">
        <v>76</v>
      </c>
      <c r="Z43">
        <v>7</v>
      </c>
      <c r="AA43">
        <v>5</v>
      </c>
      <c r="AB43">
        <v>41</v>
      </c>
      <c r="AC43">
        <v>25</v>
      </c>
      <c r="AD43">
        <v>4</v>
      </c>
      <c r="AE43">
        <v>3</v>
      </c>
    </row>
    <row r="44" spans="1:31" x14ac:dyDescent="0.25">
      <c r="A44" t="s">
        <v>23</v>
      </c>
      <c r="B44" t="s">
        <v>108</v>
      </c>
      <c r="C44" t="s">
        <v>110</v>
      </c>
      <c r="D44">
        <v>87</v>
      </c>
      <c r="E44">
        <v>53</v>
      </c>
      <c r="F44">
        <v>268</v>
      </c>
      <c r="G44">
        <v>172</v>
      </c>
      <c r="H44">
        <v>42</v>
      </c>
      <c r="I44">
        <v>14</v>
      </c>
      <c r="J44">
        <v>297</v>
      </c>
      <c r="K44">
        <v>92</v>
      </c>
      <c r="L44">
        <v>31</v>
      </c>
      <c r="M44">
        <v>25</v>
      </c>
      <c r="N44">
        <v>24</v>
      </c>
      <c r="O44">
        <v>16</v>
      </c>
      <c r="P44">
        <v>20</v>
      </c>
      <c r="Q44">
        <v>20</v>
      </c>
      <c r="R44">
        <v>12</v>
      </c>
      <c r="S44">
        <v>4</v>
      </c>
      <c r="T44">
        <v>34</v>
      </c>
      <c r="U44">
        <v>11</v>
      </c>
      <c r="V44">
        <v>62</v>
      </c>
      <c r="W44">
        <v>23</v>
      </c>
      <c r="X44">
        <v>16</v>
      </c>
      <c r="Y44">
        <v>9</v>
      </c>
      <c r="Z44">
        <v>2</v>
      </c>
      <c r="AA44">
        <v>4</v>
      </c>
      <c r="AB44">
        <v>18</v>
      </c>
      <c r="AC44">
        <v>28</v>
      </c>
      <c r="AD44">
        <v>0</v>
      </c>
      <c r="AE44">
        <v>2</v>
      </c>
    </row>
    <row r="45" spans="1:31" x14ac:dyDescent="0.25">
      <c r="A45" t="s">
        <v>23</v>
      </c>
      <c r="C45" t="s">
        <v>50</v>
      </c>
      <c r="D45">
        <f>SUM(D4:D44)</f>
        <v>2861</v>
      </c>
      <c r="E45">
        <f t="shared" ref="E45:AE45" si="0">SUM(E4:E44)</f>
        <v>4505</v>
      </c>
      <c r="F45">
        <f t="shared" si="0"/>
        <v>13177</v>
      </c>
      <c r="G45">
        <f t="shared" si="0"/>
        <v>19470</v>
      </c>
      <c r="H45">
        <f t="shared" si="0"/>
        <v>2771</v>
      </c>
      <c r="I45">
        <f t="shared" si="0"/>
        <v>2833</v>
      </c>
      <c r="J45">
        <f t="shared" si="0"/>
        <v>18184</v>
      </c>
      <c r="K45">
        <f t="shared" si="0"/>
        <v>15974</v>
      </c>
      <c r="L45">
        <f t="shared" si="0"/>
        <v>507</v>
      </c>
      <c r="M45">
        <f t="shared" si="0"/>
        <v>652</v>
      </c>
      <c r="N45">
        <f t="shared" si="0"/>
        <v>706</v>
      </c>
      <c r="O45">
        <f t="shared" si="0"/>
        <v>1642</v>
      </c>
      <c r="P45">
        <f t="shared" si="0"/>
        <v>1062</v>
      </c>
      <c r="Q45">
        <f t="shared" si="0"/>
        <v>1830</v>
      </c>
      <c r="R45">
        <f t="shared" si="0"/>
        <v>672</v>
      </c>
      <c r="S45">
        <f t="shared" si="0"/>
        <v>650</v>
      </c>
      <c r="T45">
        <f t="shared" si="0"/>
        <v>1296</v>
      </c>
      <c r="U45">
        <f t="shared" si="0"/>
        <v>1983</v>
      </c>
      <c r="V45">
        <f t="shared" si="0"/>
        <v>3103</v>
      </c>
      <c r="W45">
        <f t="shared" si="0"/>
        <v>4354</v>
      </c>
      <c r="X45">
        <f t="shared" si="0"/>
        <v>805</v>
      </c>
      <c r="Y45">
        <f t="shared" si="0"/>
        <v>1260</v>
      </c>
      <c r="Z45">
        <f t="shared" si="0"/>
        <v>285</v>
      </c>
      <c r="AA45">
        <f t="shared" si="0"/>
        <v>268</v>
      </c>
      <c r="AB45">
        <f t="shared" si="0"/>
        <v>2369</v>
      </c>
      <c r="AC45">
        <f t="shared" si="0"/>
        <v>2227</v>
      </c>
      <c r="AD45">
        <f t="shared" si="0"/>
        <v>148</v>
      </c>
      <c r="AE45">
        <f t="shared" si="0"/>
        <v>139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opLeftCell="C18" workbookViewId="0">
      <selection activeCell="D23" sqref="D23:AE23"/>
    </sheetView>
  </sheetViews>
  <sheetFormatPr defaultRowHeight="15" x14ac:dyDescent="0.25"/>
  <cols>
    <col min="1" max="1" width="14.85546875" style="8" customWidth="1"/>
    <col min="2" max="2" width="21.5703125" style="8" customWidth="1"/>
    <col min="3" max="3" width="27.140625" style="8" customWidth="1"/>
    <col min="4" max="4" width="8.28515625" style="8" customWidth="1"/>
    <col min="5" max="5" width="8.42578125" style="8" customWidth="1"/>
    <col min="6" max="6" width="11.42578125" style="8" customWidth="1"/>
    <col min="7" max="7" width="10.85546875" style="8" customWidth="1"/>
    <col min="8" max="8" width="10.42578125" style="8" customWidth="1"/>
    <col min="9" max="9" width="8.42578125" style="8" customWidth="1"/>
    <col min="10" max="10" width="11.42578125" style="38" customWidth="1"/>
    <col min="11" max="11" width="10.42578125" style="38" customWidth="1"/>
    <col min="12" max="12" width="5.85546875" style="8" customWidth="1"/>
    <col min="13" max="13" width="6.5703125" style="8" customWidth="1"/>
    <col min="14" max="14" width="5.42578125" style="8" customWidth="1"/>
    <col min="15" max="15" width="6.42578125" style="8" customWidth="1"/>
    <col min="16" max="16" width="7.85546875" style="8" customWidth="1"/>
    <col min="17" max="17" width="7.28515625" style="8" customWidth="1"/>
    <col min="18" max="18" width="8" style="8" customWidth="1"/>
    <col min="19" max="19" width="8.5703125" style="8" customWidth="1"/>
    <col min="20" max="20" width="7.7109375" style="8" customWidth="1"/>
    <col min="21" max="21" width="8.42578125" style="8" customWidth="1"/>
    <col min="22" max="22" width="7.7109375" style="39" customWidth="1"/>
    <col min="23" max="23" width="7.85546875" style="39" customWidth="1"/>
    <col min="24" max="24" width="7.28515625" style="8" customWidth="1"/>
    <col min="25" max="25" width="8.5703125" style="8" customWidth="1"/>
    <col min="26" max="27" width="6.5703125" style="8" customWidth="1"/>
    <col min="28" max="29" width="8.42578125" style="8" customWidth="1"/>
    <col min="30" max="30" width="6.140625" style="8" customWidth="1"/>
    <col min="31" max="31" width="6.7109375" style="8" customWidth="1"/>
    <col min="32" max="270" width="9.140625" style="8"/>
    <col min="271" max="271" width="20.28515625" style="8" customWidth="1"/>
    <col min="272" max="272" width="15.5703125" style="8" customWidth="1"/>
    <col min="273" max="273" width="17.28515625" style="8" customWidth="1"/>
    <col min="274" max="274" width="16.7109375" style="8" customWidth="1"/>
    <col min="275" max="275" width="17.42578125" style="8" customWidth="1"/>
    <col min="276" max="278" width="18" style="8" customWidth="1"/>
    <col min="279" max="279" width="18.28515625" style="8" customWidth="1"/>
    <col min="280" max="280" width="17.5703125" style="8" customWidth="1"/>
    <col min="281" max="281" width="13" style="8" customWidth="1"/>
    <col min="282" max="282" width="17.28515625" style="8" customWidth="1"/>
    <col min="283" max="283" width="15" style="8" customWidth="1"/>
    <col min="284" max="284" width="13.5703125" style="8" customWidth="1"/>
    <col min="285" max="285" width="17.28515625" style="8" customWidth="1"/>
    <col min="286" max="286" width="18" style="8" customWidth="1"/>
    <col min="287" max="526" width="9.140625" style="8"/>
    <col min="527" max="527" width="20.28515625" style="8" customWidth="1"/>
    <col min="528" max="528" width="15.5703125" style="8" customWidth="1"/>
    <col min="529" max="529" width="17.28515625" style="8" customWidth="1"/>
    <col min="530" max="530" width="16.7109375" style="8" customWidth="1"/>
    <col min="531" max="531" width="17.42578125" style="8" customWidth="1"/>
    <col min="532" max="534" width="18" style="8" customWidth="1"/>
    <col min="535" max="535" width="18.28515625" style="8" customWidth="1"/>
    <col min="536" max="536" width="17.5703125" style="8" customWidth="1"/>
    <col min="537" max="537" width="13" style="8" customWidth="1"/>
    <col min="538" max="538" width="17.28515625" style="8" customWidth="1"/>
    <col min="539" max="539" width="15" style="8" customWidth="1"/>
    <col min="540" max="540" width="13.5703125" style="8" customWidth="1"/>
    <col min="541" max="541" width="17.28515625" style="8" customWidth="1"/>
    <col min="542" max="542" width="18" style="8" customWidth="1"/>
    <col min="543" max="782" width="9.140625" style="8"/>
    <col min="783" max="783" width="20.28515625" style="8" customWidth="1"/>
    <col min="784" max="784" width="15.5703125" style="8" customWidth="1"/>
    <col min="785" max="785" width="17.28515625" style="8" customWidth="1"/>
    <col min="786" max="786" width="16.7109375" style="8" customWidth="1"/>
    <col min="787" max="787" width="17.42578125" style="8" customWidth="1"/>
    <col min="788" max="790" width="18" style="8" customWidth="1"/>
    <col min="791" max="791" width="18.28515625" style="8" customWidth="1"/>
    <col min="792" max="792" width="17.5703125" style="8" customWidth="1"/>
    <col min="793" max="793" width="13" style="8" customWidth="1"/>
    <col min="794" max="794" width="17.28515625" style="8" customWidth="1"/>
    <col min="795" max="795" width="15" style="8" customWidth="1"/>
    <col min="796" max="796" width="13.5703125" style="8" customWidth="1"/>
    <col min="797" max="797" width="17.28515625" style="8" customWidth="1"/>
    <col min="798" max="798" width="18" style="8" customWidth="1"/>
    <col min="799" max="1038" width="9.140625" style="8"/>
    <col min="1039" max="1039" width="20.28515625" style="8" customWidth="1"/>
    <col min="1040" max="1040" width="15.5703125" style="8" customWidth="1"/>
    <col min="1041" max="1041" width="17.28515625" style="8" customWidth="1"/>
    <col min="1042" max="1042" width="16.7109375" style="8" customWidth="1"/>
    <col min="1043" max="1043" width="17.42578125" style="8" customWidth="1"/>
    <col min="1044" max="1046" width="18" style="8" customWidth="1"/>
    <col min="1047" max="1047" width="18.28515625" style="8" customWidth="1"/>
    <col min="1048" max="1048" width="17.5703125" style="8" customWidth="1"/>
    <col min="1049" max="1049" width="13" style="8" customWidth="1"/>
    <col min="1050" max="1050" width="17.28515625" style="8" customWidth="1"/>
    <col min="1051" max="1051" width="15" style="8" customWidth="1"/>
    <col min="1052" max="1052" width="13.5703125" style="8" customWidth="1"/>
    <col min="1053" max="1053" width="17.28515625" style="8" customWidth="1"/>
    <col min="1054" max="1054" width="18" style="8" customWidth="1"/>
    <col min="1055" max="1294" width="9.140625" style="8"/>
    <col min="1295" max="1295" width="20.28515625" style="8" customWidth="1"/>
    <col min="1296" max="1296" width="15.5703125" style="8" customWidth="1"/>
    <col min="1297" max="1297" width="17.28515625" style="8" customWidth="1"/>
    <col min="1298" max="1298" width="16.7109375" style="8" customWidth="1"/>
    <col min="1299" max="1299" width="17.42578125" style="8" customWidth="1"/>
    <col min="1300" max="1302" width="18" style="8" customWidth="1"/>
    <col min="1303" max="1303" width="18.28515625" style="8" customWidth="1"/>
    <col min="1304" max="1304" width="17.5703125" style="8" customWidth="1"/>
    <col min="1305" max="1305" width="13" style="8" customWidth="1"/>
    <col min="1306" max="1306" width="17.28515625" style="8" customWidth="1"/>
    <col min="1307" max="1307" width="15" style="8" customWidth="1"/>
    <col min="1308" max="1308" width="13.5703125" style="8" customWidth="1"/>
    <col min="1309" max="1309" width="17.28515625" style="8" customWidth="1"/>
    <col min="1310" max="1310" width="18" style="8" customWidth="1"/>
    <col min="1311" max="1550" width="9.140625" style="8"/>
    <col min="1551" max="1551" width="20.28515625" style="8" customWidth="1"/>
    <col min="1552" max="1552" width="15.5703125" style="8" customWidth="1"/>
    <col min="1553" max="1553" width="17.28515625" style="8" customWidth="1"/>
    <col min="1554" max="1554" width="16.7109375" style="8" customWidth="1"/>
    <col min="1555" max="1555" width="17.42578125" style="8" customWidth="1"/>
    <col min="1556" max="1558" width="18" style="8" customWidth="1"/>
    <col min="1559" max="1559" width="18.28515625" style="8" customWidth="1"/>
    <col min="1560" max="1560" width="17.5703125" style="8" customWidth="1"/>
    <col min="1561" max="1561" width="13" style="8" customWidth="1"/>
    <col min="1562" max="1562" width="17.28515625" style="8" customWidth="1"/>
    <col min="1563" max="1563" width="15" style="8" customWidth="1"/>
    <col min="1564" max="1564" width="13.5703125" style="8" customWidth="1"/>
    <col min="1565" max="1565" width="17.28515625" style="8" customWidth="1"/>
    <col min="1566" max="1566" width="18" style="8" customWidth="1"/>
    <col min="1567" max="1806" width="9.140625" style="8"/>
    <col min="1807" max="1807" width="20.28515625" style="8" customWidth="1"/>
    <col min="1808" max="1808" width="15.5703125" style="8" customWidth="1"/>
    <col min="1809" max="1809" width="17.28515625" style="8" customWidth="1"/>
    <col min="1810" max="1810" width="16.7109375" style="8" customWidth="1"/>
    <col min="1811" max="1811" width="17.42578125" style="8" customWidth="1"/>
    <col min="1812" max="1814" width="18" style="8" customWidth="1"/>
    <col min="1815" max="1815" width="18.28515625" style="8" customWidth="1"/>
    <col min="1816" max="1816" width="17.5703125" style="8" customWidth="1"/>
    <col min="1817" max="1817" width="13" style="8" customWidth="1"/>
    <col min="1818" max="1818" width="17.28515625" style="8" customWidth="1"/>
    <col min="1819" max="1819" width="15" style="8" customWidth="1"/>
    <col min="1820" max="1820" width="13.5703125" style="8" customWidth="1"/>
    <col min="1821" max="1821" width="17.28515625" style="8" customWidth="1"/>
    <col min="1822" max="1822" width="18" style="8" customWidth="1"/>
    <col min="1823" max="2062" width="9.140625" style="8"/>
    <col min="2063" max="2063" width="20.28515625" style="8" customWidth="1"/>
    <col min="2064" max="2064" width="15.5703125" style="8" customWidth="1"/>
    <col min="2065" max="2065" width="17.28515625" style="8" customWidth="1"/>
    <col min="2066" max="2066" width="16.7109375" style="8" customWidth="1"/>
    <col min="2067" max="2067" width="17.42578125" style="8" customWidth="1"/>
    <col min="2068" max="2070" width="18" style="8" customWidth="1"/>
    <col min="2071" max="2071" width="18.28515625" style="8" customWidth="1"/>
    <col min="2072" max="2072" width="17.5703125" style="8" customWidth="1"/>
    <col min="2073" max="2073" width="13" style="8" customWidth="1"/>
    <col min="2074" max="2074" width="17.28515625" style="8" customWidth="1"/>
    <col min="2075" max="2075" width="15" style="8" customWidth="1"/>
    <col min="2076" max="2076" width="13.5703125" style="8" customWidth="1"/>
    <col min="2077" max="2077" width="17.28515625" style="8" customWidth="1"/>
    <col min="2078" max="2078" width="18" style="8" customWidth="1"/>
    <col min="2079" max="2318" width="9.140625" style="8"/>
    <col min="2319" max="2319" width="20.28515625" style="8" customWidth="1"/>
    <col min="2320" max="2320" width="15.5703125" style="8" customWidth="1"/>
    <col min="2321" max="2321" width="17.28515625" style="8" customWidth="1"/>
    <col min="2322" max="2322" width="16.7109375" style="8" customWidth="1"/>
    <col min="2323" max="2323" width="17.42578125" style="8" customWidth="1"/>
    <col min="2324" max="2326" width="18" style="8" customWidth="1"/>
    <col min="2327" max="2327" width="18.28515625" style="8" customWidth="1"/>
    <col min="2328" max="2328" width="17.5703125" style="8" customWidth="1"/>
    <col min="2329" max="2329" width="13" style="8" customWidth="1"/>
    <col min="2330" max="2330" width="17.28515625" style="8" customWidth="1"/>
    <col min="2331" max="2331" width="15" style="8" customWidth="1"/>
    <col min="2332" max="2332" width="13.5703125" style="8" customWidth="1"/>
    <col min="2333" max="2333" width="17.28515625" style="8" customWidth="1"/>
    <col min="2334" max="2334" width="18" style="8" customWidth="1"/>
    <col min="2335" max="2574" width="9.140625" style="8"/>
    <col min="2575" max="2575" width="20.28515625" style="8" customWidth="1"/>
    <col min="2576" max="2576" width="15.5703125" style="8" customWidth="1"/>
    <col min="2577" max="2577" width="17.28515625" style="8" customWidth="1"/>
    <col min="2578" max="2578" width="16.7109375" style="8" customWidth="1"/>
    <col min="2579" max="2579" width="17.42578125" style="8" customWidth="1"/>
    <col min="2580" max="2582" width="18" style="8" customWidth="1"/>
    <col min="2583" max="2583" width="18.28515625" style="8" customWidth="1"/>
    <col min="2584" max="2584" width="17.5703125" style="8" customWidth="1"/>
    <col min="2585" max="2585" width="13" style="8" customWidth="1"/>
    <col min="2586" max="2586" width="17.28515625" style="8" customWidth="1"/>
    <col min="2587" max="2587" width="15" style="8" customWidth="1"/>
    <col min="2588" max="2588" width="13.5703125" style="8" customWidth="1"/>
    <col min="2589" max="2589" width="17.28515625" style="8" customWidth="1"/>
    <col min="2590" max="2590" width="18" style="8" customWidth="1"/>
    <col min="2591" max="2830" width="9.140625" style="8"/>
    <col min="2831" max="2831" width="20.28515625" style="8" customWidth="1"/>
    <col min="2832" max="2832" width="15.5703125" style="8" customWidth="1"/>
    <col min="2833" max="2833" width="17.28515625" style="8" customWidth="1"/>
    <col min="2834" max="2834" width="16.7109375" style="8" customWidth="1"/>
    <col min="2835" max="2835" width="17.42578125" style="8" customWidth="1"/>
    <col min="2836" max="2838" width="18" style="8" customWidth="1"/>
    <col min="2839" max="2839" width="18.28515625" style="8" customWidth="1"/>
    <col min="2840" max="2840" width="17.5703125" style="8" customWidth="1"/>
    <col min="2841" max="2841" width="13" style="8" customWidth="1"/>
    <col min="2842" max="2842" width="17.28515625" style="8" customWidth="1"/>
    <col min="2843" max="2843" width="15" style="8" customWidth="1"/>
    <col min="2844" max="2844" width="13.5703125" style="8" customWidth="1"/>
    <col min="2845" max="2845" width="17.28515625" style="8" customWidth="1"/>
    <col min="2846" max="2846" width="18" style="8" customWidth="1"/>
    <col min="2847" max="3086" width="9.140625" style="8"/>
    <col min="3087" max="3087" width="20.28515625" style="8" customWidth="1"/>
    <col min="3088" max="3088" width="15.5703125" style="8" customWidth="1"/>
    <col min="3089" max="3089" width="17.28515625" style="8" customWidth="1"/>
    <col min="3090" max="3090" width="16.7109375" style="8" customWidth="1"/>
    <col min="3091" max="3091" width="17.42578125" style="8" customWidth="1"/>
    <col min="3092" max="3094" width="18" style="8" customWidth="1"/>
    <col min="3095" max="3095" width="18.28515625" style="8" customWidth="1"/>
    <col min="3096" max="3096" width="17.5703125" style="8" customWidth="1"/>
    <col min="3097" max="3097" width="13" style="8" customWidth="1"/>
    <col min="3098" max="3098" width="17.28515625" style="8" customWidth="1"/>
    <col min="3099" max="3099" width="15" style="8" customWidth="1"/>
    <col min="3100" max="3100" width="13.5703125" style="8" customWidth="1"/>
    <col min="3101" max="3101" width="17.28515625" style="8" customWidth="1"/>
    <col min="3102" max="3102" width="18" style="8" customWidth="1"/>
    <col min="3103" max="3342" width="9.140625" style="8"/>
    <col min="3343" max="3343" width="20.28515625" style="8" customWidth="1"/>
    <col min="3344" max="3344" width="15.5703125" style="8" customWidth="1"/>
    <col min="3345" max="3345" width="17.28515625" style="8" customWidth="1"/>
    <col min="3346" max="3346" width="16.7109375" style="8" customWidth="1"/>
    <col min="3347" max="3347" width="17.42578125" style="8" customWidth="1"/>
    <col min="3348" max="3350" width="18" style="8" customWidth="1"/>
    <col min="3351" max="3351" width="18.28515625" style="8" customWidth="1"/>
    <col min="3352" max="3352" width="17.5703125" style="8" customWidth="1"/>
    <col min="3353" max="3353" width="13" style="8" customWidth="1"/>
    <col min="3354" max="3354" width="17.28515625" style="8" customWidth="1"/>
    <col min="3355" max="3355" width="15" style="8" customWidth="1"/>
    <col min="3356" max="3356" width="13.5703125" style="8" customWidth="1"/>
    <col min="3357" max="3357" width="17.28515625" style="8" customWidth="1"/>
    <col min="3358" max="3358" width="18" style="8" customWidth="1"/>
    <col min="3359" max="3598" width="9.140625" style="8"/>
    <col min="3599" max="3599" width="20.28515625" style="8" customWidth="1"/>
    <col min="3600" max="3600" width="15.5703125" style="8" customWidth="1"/>
    <col min="3601" max="3601" width="17.28515625" style="8" customWidth="1"/>
    <col min="3602" max="3602" width="16.7109375" style="8" customWidth="1"/>
    <col min="3603" max="3603" width="17.42578125" style="8" customWidth="1"/>
    <col min="3604" max="3606" width="18" style="8" customWidth="1"/>
    <col min="3607" max="3607" width="18.28515625" style="8" customWidth="1"/>
    <col min="3608" max="3608" width="17.5703125" style="8" customWidth="1"/>
    <col min="3609" max="3609" width="13" style="8" customWidth="1"/>
    <col min="3610" max="3610" width="17.28515625" style="8" customWidth="1"/>
    <col min="3611" max="3611" width="15" style="8" customWidth="1"/>
    <col min="3612" max="3612" width="13.5703125" style="8" customWidth="1"/>
    <col min="3613" max="3613" width="17.28515625" style="8" customWidth="1"/>
    <col min="3614" max="3614" width="18" style="8" customWidth="1"/>
    <col min="3615" max="3854" width="9.140625" style="8"/>
    <col min="3855" max="3855" width="20.28515625" style="8" customWidth="1"/>
    <col min="3856" max="3856" width="15.5703125" style="8" customWidth="1"/>
    <col min="3857" max="3857" width="17.28515625" style="8" customWidth="1"/>
    <col min="3858" max="3858" width="16.7109375" style="8" customWidth="1"/>
    <col min="3859" max="3859" width="17.42578125" style="8" customWidth="1"/>
    <col min="3860" max="3862" width="18" style="8" customWidth="1"/>
    <col min="3863" max="3863" width="18.28515625" style="8" customWidth="1"/>
    <col min="3864" max="3864" width="17.5703125" style="8" customWidth="1"/>
    <col min="3865" max="3865" width="13" style="8" customWidth="1"/>
    <col min="3866" max="3866" width="17.28515625" style="8" customWidth="1"/>
    <col min="3867" max="3867" width="15" style="8" customWidth="1"/>
    <col min="3868" max="3868" width="13.5703125" style="8" customWidth="1"/>
    <col min="3869" max="3869" width="17.28515625" style="8" customWidth="1"/>
    <col min="3870" max="3870" width="18" style="8" customWidth="1"/>
    <col min="3871" max="4110" width="9.140625" style="8"/>
    <col min="4111" max="4111" width="20.28515625" style="8" customWidth="1"/>
    <col min="4112" max="4112" width="15.5703125" style="8" customWidth="1"/>
    <col min="4113" max="4113" width="17.28515625" style="8" customWidth="1"/>
    <col min="4114" max="4114" width="16.7109375" style="8" customWidth="1"/>
    <col min="4115" max="4115" width="17.42578125" style="8" customWidth="1"/>
    <col min="4116" max="4118" width="18" style="8" customWidth="1"/>
    <col min="4119" max="4119" width="18.28515625" style="8" customWidth="1"/>
    <col min="4120" max="4120" width="17.5703125" style="8" customWidth="1"/>
    <col min="4121" max="4121" width="13" style="8" customWidth="1"/>
    <col min="4122" max="4122" width="17.28515625" style="8" customWidth="1"/>
    <col min="4123" max="4123" width="15" style="8" customWidth="1"/>
    <col min="4124" max="4124" width="13.5703125" style="8" customWidth="1"/>
    <col min="4125" max="4125" width="17.28515625" style="8" customWidth="1"/>
    <col min="4126" max="4126" width="18" style="8" customWidth="1"/>
    <col min="4127" max="4366" width="9.140625" style="8"/>
    <col min="4367" max="4367" width="20.28515625" style="8" customWidth="1"/>
    <col min="4368" max="4368" width="15.5703125" style="8" customWidth="1"/>
    <col min="4369" max="4369" width="17.28515625" style="8" customWidth="1"/>
    <col min="4370" max="4370" width="16.7109375" style="8" customWidth="1"/>
    <col min="4371" max="4371" width="17.42578125" style="8" customWidth="1"/>
    <col min="4372" max="4374" width="18" style="8" customWidth="1"/>
    <col min="4375" max="4375" width="18.28515625" style="8" customWidth="1"/>
    <col min="4376" max="4376" width="17.5703125" style="8" customWidth="1"/>
    <col min="4377" max="4377" width="13" style="8" customWidth="1"/>
    <col min="4378" max="4378" width="17.28515625" style="8" customWidth="1"/>
    <col min="4379" max="4379" width="15" style="8" customWidth="1"/>
    <col min="4380" max="4380" width="13.5703125" style="8" customWidth="1"/>
    <col min="4381" max="4381" width="17.28515625" style="8" customWidth="1"/>
    <col min="4382" max="4382" width="18" style="8" customWidth="1"/>
    <col min="4383" max="4622" width="9.140625" style="8"/>
    <col min="4623" max="4623" width="20.28515625" style="8" customWidth="1"/>
    <col min="4624" max="4624" width="15.5703125" style="8" customWidth="1"/>
    <col min="4625" max="4625" width="17.28515625" style="8" customWidth="1"/>
    <col min="4626" max="4626" width="16.7109375" style="8" customWidth="1"/>
    <col min="4627" max="4627" width="17.42578125" style="8" customWidth="1"/>
    <col min="4628" max="4630" width="18" style="8" customWidth="1"/>
    <col min="4631" max="4631" width="18.28515625" style="8" customWidth="1"/>
    <col min="4632" max="4632" width="17.5703125" style="8" customWidth="1"/>
    <col min="4633" max="4633" width="13" style="8" customWidth="1"/>
    <col min="4634" max="4634" width="17.28515625" style="8" customWidth="1"/>
    <col min="4635" max="4635" width="15" style="8" customWidth="1"/>
    <col min="4636" max="4636" width="13.5703125" style="8" customWidth="1"/>
    <col min="4637" max="4637" width="17.28515625" style="8" customWidth="1"/>
    <col min="4638" max="4638" width="18" style="8" customWidth="1"/>
    <col min="4639" max="4878" width="9.140625" style="8"/>
    <col min="4879" max="4879" width="20.28515625" style="8" customWidth="1"/>
    <col min="4880" max="4880" width="15.5703125" style="8" customWidth="1"/>
    <col min="4881" max="4881" width="17.28515625" style="8" customWidth="1"/>
    <col min="4882" max="4882" width="16.7109375" style="8" customWidth="1"/>
    <col min="4883" max="4883" width="17.42578125" style="8" customWidth="1"/>
    <col min="4884" max="4886" width="18" style="8" customWidth="1"/>
    <col min="4887" max="4887" width="18.28515625" style="8" customWidth="1"/>
    <col min="4888" max="4888" width="17.5703125" style="8" customWidth="1"/>
    <col min="4889" max="4889" width="13" style="8" customWidth="1"/>
    <col min="4890" max="4890" width="17.28515625" style="8" customWidth="1"/>
    <col min="4891" max="4891" width="15" style="8" customWidth="1"/>
    <col min="4892" max="4892" width="13.5703125" style="8" customWidth="1"/>
    <col min="4893" max="4893" width="17.28515625" style="8" customWidth="1"/>
    <col min="4894" max="4894" width="18" style="8" customWidth="1"/>
    <col min="4895" max="5134" width="9.140625" style="8"/>
    <col min="5135" max="5135" width="20.28515625" style="8" customWidth="1"/>
    <col min="5136" max="5136" width="15.5703125" style="8" customWidth="1"/>
    <col min="5137" max="5137" width="17.28515625" style="8" customWidth="1"/>
    <col min="5138" max="5138" width="16.7109375" style="8" customWidth="1"/>
    <col min="5139" max="5139" width="17.42578125" style="8" customWidth="1"/>
    <col min="5140" max="5142" width="18" style="8" customWidth="1"/>
    <col min="5143" max="5143" width="18.28515625" style="8" customWidth="1"/>
    <col min="5144" max="5144" width="17.5703125" style="8" customWidth="1"/>
    <col min="5145" max="5145" width="13" style="8" customWidth="1"/>
    <col min="5146" max="5146" width="17.28515625" style="8" customWidth="1"/>
    <col min="5147" max="5147" width="15" style="8" customWidth="1"/>
    <col min="5148" max="5148" width="13.5703125" style="8" customWidth="1"/>
    <col min="5149" max="5149" width="17.28515625" style="8" customWidth="1"/>
    <col min="5150" max="5150" width="18" style="8" customWidth="1"/>
    <col min="5151" max="5390" width="9.140625" style="8"/>
    <col min="5391" max="5391" width="20.28515625" style="8" customWidth="1"/>
    <col min="5392" max="5392" width="15.5703125" style="8" customWidth="1"/>
    <col min="5393" max="5393" width="17.28515625" style="8" customWidth="1"/>
    <col min="5394" max="5394" width="16.7109375" style="8" customWidth="1"/>
    <col min="5395" max="5395" width="17.42578125" style="8" customWidth="1"/>
    <col min="5396" max="5398" width="18" style="8" customWidth="1"/>
    <col min="5399" max="5399" width="18.28515625" style="8" customWidth="1"/>
    <col min="5400" max="5400" width="17.5703125" style="8" customWidth="1"/>
    <col min="5401" max="5401" width="13" style="8" customWidth="1"/>
    <col min="5402" max="5402" width="17.28515625" style="8" customWidth="1"/>
    <col min="5403" max="5403" width="15" style="8" customWidth="1"/>
    <col min="5404" max="5404" width="13.5703125" style="8" customWidth="1"/>
    <col min="5405" max="5405" width="17.28515625" style="8" customWidth="1"/>
    <col min="5406" max="5406" width="18" style="8" customWidth="1"/>
    <col min="5407" max="5646" width="9.140625" style="8"/>
    <col min="5647" max="5647" width="20.28515625" style="8" customWidth="1"/>
    <col min="5648" max="5648" width="15.5703125" style="8" customWidth="1"/>
    <col min="5649" max="5649" width="17.28515625" style="8" customWidth="1"/>
    <col min="5650" max="5650" width="16.7109375" style="8" customWidth="1"/>
    <col min="5651" max="5651" width="17.42578125" style="8" customWidth="1"/>
    <col min="5652" max="5654" width="18" style="8" customWidth="1"/>
    <col min="5655" max="5655" width="18.28515625" style="8" customWidth="1"/>
    <col min="5656" max="5656" width="17.5703125" style="8" customWidth="1"/>
    <col min="5657" max="5657" width="13" style="8" customWidth="1"/>
    <col min="5658" max="5658" width="17.28515625" style="8" customWidth="1"/>
    <col min="5659" max="5659" width="15" style="8" customWidth="1"/>
    <col min="5660" max="5660" width="13.5703125" style="8" customWidth="1"/>
    <col min="5661" max="5661" width="17.28515625" style="8" customWidth="1"/>
    <col min="5662" max="5662" width="18" style="8" customWidth="1"/>
    <col min="5663" max="5902" width="9.140625" style="8"/>
    <col min="5903" max="5903" width="20.28515625" style="8" customWidth="1"/>
    <col min="5904" max="5904" width="15.5703125" style="8" customWidth="1"/>
    <col min="5905" max="5905" width="17.28515625" style="8" customWidth="1"/>
    <col min="5906" max="5906" width="16.7109375" style="8" customWidth="1"/>
    <col min="5907" max="5907" width="17.42578125" style="8" customWidth="1"/>
    <col min="5908" max="5910" width="18" style="8" customWidth="1"/>
    <col min="5911" max="5911" width="18.28515625" style="8" customWidth="1"/>
    <col min="5912" max="5912" width="17.5703125" style="8" customWidth="1"/>
    <col min="5913" max="5913" width="13" style="8" customWidth="1"/>
    <col min="5914" max="5914" width="17.28515625" style="8" customWidth="1"/>
    <col min="5915" max="5915" width="15" style="8" customWidth="1"/>
    <col min="5916" max="5916" width="13.5703125" style="8" customWidth="1"/>
    <col min="5917" max="5917" width="17.28515625" style="8" customWidth="1"/>
    <col min="5918" max="5918" width="18" style="8" customWidth="1"/>
    <col min="5919" max="6158" width="9.140625" style="8"/>
    <col min="6159" max="6159" width="20.28515625" style="8" customWidth="1"/>
    <col min="6160" max="6160" width="15.5703125" style="8" customWidth="1"/>
    <col min="6161" max="6161" width="17.28515625" style="8" customWidth="1"/>
    <col min="6162" max="6162" width="16.7109375" style="8" customWidth="1"/>
    <col min="6163" max="6163" width="17.42578125" style="8" customWidth="1"/>
    <col min="6164" max="6166" width="18" style="8" customWidth="1"/>
    <col min="6167" max="6167" width="18.28515625" style="8" customWidth="1"/>
    <col min="6168" max="6168" width="17.5703125" style="8" customWidth="1"/>
    <col min="6169" max="6169" width="13" style="8" customWidth="1"/>
    <col min="6170" max="6170" width="17.28515625" style="8" customWidth="1"/>
    <col min="6171" max="6171" width="15" style="8" customWidth="1"/>
    <col min="6172" max="6172" width="13.5703125" style="8" customWidth="1"/>
    <col min="6173" max="6173" width="17.28515625" style="8" customWidth="1"/>
    <col min="6174" max="6174" width="18" style="8" customWidth="1"/>
    <col min="6175" max="6414" width="9.140625" style="8"/>
    <col min="6415" max="6415" width="20.28515625" style="8" customWidth="1"/>
    <col min="6416" max="6416" width="15.5703125" style="8" customWidth="1"/>
    <col min="6417" max="6417" width="17.28515625" style="8" customWidth="1"/>
    <col min="6418" max="6418" width="16.7109375" style="8" customWidth="1"/>
    <col min="6419" max="6419" width="17.42578125" style="8" customWidth="1"/>
    <col min="6420" max="6422" width="18" style="8" customWidth="1"/>
    <col min="6423" max="6423" width="18.28515625" style="8" customWidth="1"/>
    <col min="6424" max="6424" width="17.5703125" style="8" customWidth="1"/>
    <col min="6425" max="6425" width="13" style="8" customWidth="1"/>
    <col min="6426" max="6426" width="17.28515625" style="8" customWidth="1"/>
    <col min="6427" max="6427" width="15" style="8" customWidth="1"/>
    <col min="6428" max="6428" width="13.5703125" style="8" customWidth="1"/>
    <col min="6429" max="6429" width="17.28515625" style="8" customWidth="1"/>
    <col min="6430" max="6430" width="18" style="8" customWidth="1"/>
    <col min="6431" max="6670" width="9.140625" style="8"/>
    <col min="6671" max="6671" width="20.28515625" style="8" customWidth="1"/>
    <col min="6672" max="6672" width="15.5703125" style="8" customWidth="1"/>
    <col min="6673" max="6673" width="17.28515625" style="8" customWidth="1"/>
    <col min="6674" max="6674" width="16.7109375" style="8" customWidth="1"/>
    <col min="6675" max="6675" width="17.42578125" style="8" customWidth="1"/>
    <col min="6676" max="6678" width="18" style="8" customWidth="1"/>
    <col min="6679" max="6679" width="18.28515625" style="8" customWidth="1"/>
    <col min="6680" max="6680" width="17.5703125" style="8" customWidth="1"/>
    <col min="6681" max="6681" width="13" style="8" customWidth="1"/>
    <col min="6682" max="6682" width="17.28515625" style="8" customWidth="1"/>
    <col min="6683" max="6683" width="15" style="8" customWidth="1"/>
    <col min="6684" max="6684" width="13.5703125" style="8" customWidth="1"/>
    <col min="6685" max="6685" width="17.28515625" style="8" customWidth="1"/>
    <col min="6686" max="6686" width="18" style="8" customWidth="1"/>
    <col min="6687" max="6926" width="9.140625" style="8"/>
    <col min="6927" max="6927" width="20.28515625" style="8" customWidth="1"/>
    <col min="6928" max="6928" width="15.5703125" style="8" customWidth="1"/>
    <col min="6929" max="6929" width="17.28515625" style="8" customWidth="1"/>
    <col min="6930" max="6930" width="16.7109375" style="8" customWidth="1"/>
    <col min="6931" max="6931" width="17.42578125" style="8" customWidth="1"/>
    <col min="6932" max="6934" width="18" style="8" customWidth="1"/>
    <col min="6935" max="6935" width="18.28515625" style="8" customWidth="1"/>
    <col min="6936" max="6936" width="17.5703125" style="8" customWidth="1"/>
    <col min="6937" max="6937" width="13" style="8" customWidth="1"/>
    <col min="6938" max="6938" width="17.28515625" style="8" customWidth="1"/>
    <col min="6939" max="6939" width="15" style="8" customWidth="1"/>
    <col min="6940" max="6940" width="13.5703125" style="8" customWidth="1"/>
    <col min="6941" max="6941" width="17.28515625" style="8" customWidth="1"/>
    <col min="6942" max="6942" width="18" style="8" customWidth="1"/>
    <col min="6943" max="7182" width="9.140625" style="8"/>
    <col min="7183" max="7183" width="20.28515625" style="8" customWidth="1"/>
    <col min="7184" max="7184" width="15.5703125" style="8" customWidth="1"/>
    <col min="7185" max="7185" width="17.28515625" style="8" customWidth="1"/>
    <col min="7186" max="7186" width="16.7109375" style="8" customWidth="1"/>
    <col min="7187" max="7187" width="17.42578125" style="8" customWidth="1"/>
    <col min="7188" max="7190" width="18" style="8" customWidth="1"/>
    <col min="7191" max="7191" width="18.28515625" style="8" customWidth="1"/>
    <col min="7192" max="7192" width="17.5703125" style="8" customWidth="1"/>
    <col min="7193" max="7193" width="13" style="8" customWidth="1"/>
    <col min="7194" max="7194" width="17.28515625" style="8" customWidth="1"/>
    <col min="7195" max="7195" width="15" style="8" customWidth="1"/>
    <col min="7196" max="7196" width="13.5703125" style="8" customWidth="1"/>
    <col min="7197" max="7197" width="17.28515625" style="8" customWidth="1"/>
    <col min="7198" max="7198" width="18" style="8" customWidth="1"/>
    <col min="7199" max="7438" width="9.140625" style="8"/>
    <col min="7439" max="7439" width="20.28515625" style="8" customWidth="1"/>
    <col min="7440" max="7440" width="15.5703125" style="8" customWidth="1"/>
    <col min="7441" max="7441" width="17.28515625" style="8" customWidth="1"/>
    <col min="7442" max="7442" width="16.7109375" style="8" customWidth="1"/>
    <col min="7443" max="7443" width="17.42578125" style="8" customWidth="1"/>
    <col min="7444" max="7446" width="18" style="8" customWidth="1"/>
    <col min="7447" max="7447" width="18.28515625" style="8" customWidth="1"/>
    <col min="7448" max="7448" width="17.5703125" style="8" customWidth="1"/>
    <col min="7449" max="7449" width="13" style="8" customWidth="1"/>
    <col min="7450" max="7450" width="17.28515625" style="8" customWidth="1"/>
    <col min="7451" max="7451" width="15" style="8" customWidth="1"/>
    <col min="7452" max="7452" width="13.5703125" style="8" customWidth="1"/>
    <col min="7453" max="7453" width="17.28515625" style="8" customWidth="1"/>
    <col min="7454" max="7454" width="18" style="8" customWidth="1"/>
    <col min="7455" max="7694" width="9.140625" style="8"/>
    <col min="7695" max="7695" width="20.28515625" style="8" customWidth="1"/>
    <col min="7696" max="7696" width="15.5703125" style="8" customWidth="1"/>
    <col min="7697" max="7697" width="17.28515625" style="8" customWidth="1"/>
    <col min="7698" max="7698" width="16.7109375" style="8" customWidth="1"/>
    <col min="7699" max="7699" width="17.42578125" style="8" customWidth="1"/>
    <col min="7700" max="7702" width="18" style="8" customWidth="1"/>
    <col min="7703" max="7703" width="18.28515625" style="8" customWidth="1"/>
    <col min="7704" max="7704" width="17.5703125" style="8" customWidth="1"/>
    <col min="7705" max="7705" width="13" style="8" customWidth="1"/>
    <col min="7706" max="7706" width="17.28515625" style="8" customWidth="1"/>
    <col min="7707" max="7707" width="15" style="8" customWidth="1"/>
    <col min="7708" max="7708" width="13.5703125" style="8" customWidth="1"/>
    <col min="7709" max="7709" width="17.28515625" style="8" customWidth="1"/>
    <col min="7710" max="7710" width="18" style="8" customWidth="1"/>
    <col min="7711" max="7950" width="9.140625" style="8"/>
    <col min="7951" max="7951" width="20.28515625" style="8" customWidth="1"/>
    <col min="7952" max="7952" width="15.5703125" style="8" customWidth="1"/>
    <col min="7953" max="7953" width="17.28515625" style="8" customWidth="1"/>
    <col min="7954" max="7954" width="16.7109375" style="8" customWidth="1"/>
    <col min="7955" max="7955" width="17.42578125" style="8" customWidth="1"/>
    <col min="7956" max="7958" width="18" style="8" customWidth="1"/>
    <col min="7959" max="7959" width="18.28515625" style="8" customWidth="1"/>
    <col min="7960" max="7960" width="17.5703125" style="8" customWidth="1"/>
    <col min="7961" max="7961" width="13" style="8" customWidth="1"/>
    <col min="7962" max="7962" width="17.28515625" style="8" customWidth="1"/>
    <col min="7963" max="7963" width="15" style="8" customWidth="1"/>
    <col min="7964" max="7964" width="13.5703125" style="8" customWidth="1"/>
    <col min="7965" max="7965" width="17.28515625" style="8" customWidth="1"/>
    <col min="7966" max="7966" width="18" style="8" customWidth="1"/>
    <col min="7967" max="8206" width="9.140625" style="8"/>
    <col min="8207" max="8207" width="20.28515625" style="8" customWidth="1"/>
    <col min="8208" max="8208" width="15.5703125" style="8" customWidth="1"/>
    <col min="8209" max="8209" width="17.28515625" style="8" customWidth="1"/>
    <col min="8210" max="8210" width="16.7109375" style="8" customWidth="1"/>
    <col min="8211" max="8211" width="17.42578125" style="8" customWidth="1"/>
    <col min="8212" max="8214" width="18" style="8" customWidth="1"/>
    <col min="8215" max="8215" width="18.28515625" style="8" customWidth="1"/>
    <col min="8216" max="8216" width="17.5703125" style="8" customWidth="1"/>
    <col min="8217" max="8217" width="13" style="8" customWidth="1"/>
    <col min="8218" max="8218" width="17.28515625" style="8" customWidth="1"/>
    <col min="8219" max="8219" width="15" style="8" customWidth="1"/>
    <col min="8220" max="8220" width="13.5703125" style="8" customWidth="1"/>
    <col min="8221" max="8221" width="17.28515625" style="8" customWidth="1"/>
    <col min="8222" max="8222" width="18" style="8" customWidth="1"/>
    <col min="8223" max="8462" width="9.140625" style="8"/>
    <col min="8463" max="8463" width="20.28515625" style="8" customWidth="1"/>
    <col min="8464" max="8464" width="15.5703125" style="8" customWidth="1"/>
    <col min="8465" max="8465" width="17.28515625" style="8" customWidth="1"/>
    <col min="8466" max="8466" width="16.7109375" style="8" customWidth="1"/>
    <col min="8467" max="8467" width="17.42578125" style="8" customWidth="1"/>
    <col min="8468" max="8470" width="18" style="8" customWidth="1"/>
    <col min="8471" max="8471" width="18.28515625" style="8" customWidth="1"/>
    <col min="8472" max="8472" width="17.5703125" style="8" customWidth="1"/>
    <col min="8473" max="8473" width="13" style="8" customWidth="1"/>
    <col min="8474" max="8474" width="17.28515625" style="8" customWidth="1"/>
    <col min="8475" max="8475" width="15" style="8" customWidth="1"/>
    <col min="8476" max="8476" width="13.5703125" style="8" customWidth="1"/>
    <col min="8477" max="8477" width="17.28515625" style="8" customWidth="1"/>
    <col min="8478" max="8478" width="18" style="8" customWidth="1"/>
    <col min="8479" max="8718" width="9.140625" style="8"/>
    <col min="8719" max="8719" width="20.28515625" style="8" customWidth="1"/>
    <col min="8720" max="8720" width="15.5703125" style="8" customWidth="1"/>
    <col min="8721" max="8721" width="17.28515625" style="8" customWidth="1"/>
    <col min="8722" max="8722" width="16.7109375" style="8" customWidth="1"/>
    <col min="8723" max="8723" width="17.42578125" style="8" customWidth="1"/>
    <col min="8724" max="8726" width="18" style="8" customWidth="1"/>
    <col min="8727" max="8727" width="18.28515625" style="8" customWidth="1"/>
    <col min="8728" max="8728" width="17.5703125" style="8" customWidth="1"/>
    <col min="8729" max="8729" width="13" style="8" customWidth="1"/>
    <col min="8730" max="8730" width="17.28515625" style="8" customWidth="1"/>
    <col min="8731" max="8731" width="15" style="8" customWidth="1"/>
    <col min="8732" max="8732" width="13.5703125" style="8" customWidth="1"/>
    <col min="8733" max="8733" width="17.28515625" style="8" customWidth="1"/>
    <col min="8734" max="8734" width="18" style="8" customWidth="1"/>
    <col min="8735" max="8974" width="9.140625" style="8"/>
    <col min="8975" max="8975" width="20.28515625" style="8" customWidth="1"/>
    <col min="8976" max="8976" width="15.5703125" style="8" customWidth="1"/>
    <col min="8977" max="8977" width="17.28515625" style="8" customWidth="1"/>
    <col min="8978" max="8978" width="16.7109375" style="8" customWidth="1"/>
    <col min="8979" max="8979" width="17.42578125" style="8" customWidth="1"/>
    <col min="8980" max="8982" width="18" style="8" customWidth="1"/>
    <col min="8983" max="8983" width="18.28515625" style="8" customWidth="1"/>
    <col min="8984" max="8984" width="17.5703125" style="8" customWidth="1"/>
    <col min="8985" max="8985" width="13" style="8" customWidth="1"/>
    <col min="8986" max="8986" width="17.28515625" style="8" customWidth="1"/>
    <col min="8987" max="8987" width="15" style="8" customWidth="1"/>
    <col min="8988" max="8988" width="13.5703125" style="8" customWidth="1"/>
    <col min="8989" max="8989" width="17.28515625" style="8" customWidth="1"/>
    <col min="8990" max="8990" width="18" style="8" customWidth="1"/>
    <col min="8991" max="9230" width="9.140625" style="8"/>
    <col min="9231" max="9231" width="20.28515625" style="8" customWidth="1"/>
    <col min="9232" max="9232" width="15.5703125" style="8" customWidth="1"/>
    <col min="9233" max="9233" width="17.28515625" style="8" customWidth="1"/>
    <col min="9234" max="9234" width="16.7109375" style="8" customWidth="1"/>
    <col min="9235" max="9235" width="17.42578125" style="8" customWidth="1"/>
    <col min="9236" max="9238" width="18" style="8" customWidth="1"/>
    <col min="9239" max="9239" width="18.28515625" style="8" customWidth="1"/>
    <col min="9240" max="9240" width="17.5703125" style="8" customWidth="1"/>
    <col min="9241" max="9241" width="13" style="8" customWidth="1"/>
    <col min="9242" max="9242" width="17.28515625" style="8" customWidth="1"/>
    <col min="9243" max="9243" width="15" style="8" customWidth="1"/>
    <col min="9244" max="9244" width="13.5703125" style="8" customWidth="1"/>
    <col min="9245" max="9245" width="17.28515625" style="8" customWidth="1"/>
    <col min="9246" max="9246" width="18" style="8" customWidth="1"/>
    <col min="9247" max="9486" width="9.140625" style="8"/>
    <col min="9487" max="9487" width="20.28515625" style="8" customWidth="1"/>
    <col min="9488" max="9488" width="15.5703125" style="8" customWidth="1"/>
    <col min="9489" max="9489" width="17.28515625" style="8" customWidth="1"/>
    <col min="9490" max="9490" width="16.7109375" style="8" customWidth="1"/>
    <col min="9491" max="9491" width="17.42578125" style="8" customWidth="1"/>
    <col min="9492" max="9494" width="18" style="8" customWidth="1"/>
    <col min="9495" max="9495" width="18.28515625" style="8" customWidth="1"/>
    <col min="9496" max="9496" width="17.5703125" style="8" customWidth="1"/>
    <col min="9497" max="9497" width="13" style="8" customWidth="1"/>
    <col min="9498" max="9498" width="17.28515625" style="8" customWidth="1"/>
    <col min="9499" max="9499" width="15" style="8" customWidth="1"/>
    <col min="9500" max="9500" width="13.5703125" style="8" customWidth="1"/>
    <col min="9501" max="9501" width="17.28515625" style="8" customWidth="1"/>
    <col min="9502" max="9502" width="18" style="8" customWidth="1"/>
    <col min="9503" max="9742" width="9.140625" style="8"/>
    <col min="9743" max="9743" width="20.28515625" style="8" customWidth="1"/>
    <col min="9744" max="9744" width="15.5703125" style="8" customWidth="1"/>
    <col min="9745" max="9745" width="17.28515625" style="8" customWidth="1"/>
    <col min="9746" max="9746" width="16.7109375" style="8" customWidth="1"/>
    <col min="9747" max="9747" width="17.42578125" style="8" customWidth="1"/>
    <col min="9748" max="9750" width="18" style="8" customWidth="1"/>
    <col min="9751" max="9751" width="18.28515625" style="8" customWidth="1"/>
    <col min="9752" max="9752" width="17.5703125" style="8" customWidth="1"/>
    <col min="9753" max="9753" width="13" style="8" customWidth="1"/>
    <col min="9754" max="9754" width="17.28515625" style="8" customWidth="1"/>
    <col min="9755" max="9755" width="15" style="8" customWidth="1"/>
    <col min="9756" max="9756" width="13.5703125" style="8" customWidth="1"/>
    <col min="9757" max="9757" width="17.28515625" style="8" customWidth="1"/>
    <col min="9758" max="9758" width="18" style="8" customWidth="1"/>
    <col min="9759" max="9998" width="9.140625" style="8"/>
    <col min="9999" max="9999" width="20.28515625" style="8" customWidth="1"/>
    <col min="10000" max="10000" width="15.5703125" style="8" customWidth="1"/>
    <col min="10001" max="10001" width="17.28515625" style="8" customWidth="1"/>
    <col min="10002" max="10002" width="16.7109375" style="8" customWidth="1"/>
    <col min="10003" max="10003" width="17.42578125" style="8" customWidth="1"/>
    <col min="10004" max="10006" width="18" style="8" customWidth="1"/>
    <col min="10007" max="10007" width="18.28515625" style="8" customWidth="1"/>
    <col min="10008" max="10008" width="17.5703125" style="8" customWidth="1"/>
    <col min="10009" max="10009" width="13" style="8" customWidth="1"/>
    <col min="10010" max="10010" width="17.28515625" style="8" customWidth="1"/>
    <col min="10011" max="10011" width="15" style="8" customWidth="1"/>
    <col min="10012" max="10012" width="13.5703125" style="8" customWidth="1"/>
    <col min="10013" max="10013" width="17.28515625" style="8" customWidth="1"/>
    <col min="10014" max="10014" width="18" style="8" customWidth="1"/>
    <col min="10015" max="10254" width="9.140625" style="8"/>
    <col min="10255" max="10255" width="20.28515625" style="8" customWidth="1"/>
    <col min="10256" max="10256" width="15.5703125" style="8" customWidth="1"/>
    <col min="10257" max="10257" width="17.28515625" style="8" customWidth="1"/>
    <col min="10258" max="10258" width="16.7109375" style="8" customWidth="1"/>
    <col min="10259" max="10259" width="17.42578125" style="8" customWidth="1"/>
    <col min="10260" max="10262" width="18" style="8" customWidth="1"/>
    <col min="10263" max="10263" width="18.28515625" style="8" customWidth="1"/>
    <col min="10264" max="10264" width="17.5703125" style="8" customWidth="1"/>
    <col min="10265" max="10265" width="13" style="8" customWidth="1"/>
    <col min="10266" max="10266" width="17.28515625" style="8" customWidth="1"/>
    <col min="10267" max="10267" width="15" style="8" customWidth="1"/>
    <col min="10268" max="10268" width="13.5703125" style="8" customWidth="1"/>
    <col min="10269" max="10269" width="17.28515625" style="8" customWidth="1"/>
    <col min="10270" max="10270" width="18" style="8" customWidth="1"/>
    <col min="10271" max="10510" width="9.140625" style="8"/>
    <col min="10511" max="10511" width="20.28515625" style="8" customWidth="1"/>
    <col min="10512" max="10512" width="15.5703125" style="8" customWidth="1"/>
    <col min="10513" max="10513" width="17.28515625" style="8" customWidth="1"/>
    <col min="10514" max="10514" width="16.7109375" style="8" customWidth="1"/>
    <col min="10515" max="10515" width="17.42578125" style="8" customWidth="1"/>
    <col min="10516" max="10518" width="18" style="8" customWidth="1"/>
    <col min="10519" max="10519" width="18.28515625" style="8" customWidth="1"/>
    <col min="10520" max="10520" width="17.5703125" style="8" customWidth="1"/>
    <col min="10521" max="10521" width="13" style="8" customWidth="1"/>
    <col min="10522" max="10522" width="17.28515625" style="8" customWidth="1"/>
    <col min="10523" max="10523" width="15" style="8" customWidth="1"/>
    <col min="10524" max="10524" width="13.5703125" style="8" customWidth="1"/>
    <col min="10525" max="10525" width="17.28515625" style="8" customWidth="1"/>
    <col min="10526" max="10526" width="18" style="8" customWidth="1"/>
    <col min="10527" max="10766" width="9.140625" style="8"/>
    <col min="10767" max="10767" width="20.28515625" style="8" customWidth="1"/>
    <col min="10768" max="10768" width="15.5703125" style="8" customWidth="1"/>
    <col min="10769" max="10769" width="17.28515625" style="8" customWidth="1"/>
    <col min="10770" max="10770" width="16.7109375" style="8" customWidth="1"/>
    <col min="10771" max="10771" width="17.42578125" style="8" customWidth="1"/>
    <col min="10772" max="10774" width="18" style="8" customWidth="1"/>
    <col min="10775" max="10775" width="18.28515625" style="8" customWidth="1"/>
    <col min="10776" max="10776" width="17.5703125" style="8" customWidth="1"/>
    <col min="10777" max="10777" width="13" style="8" customWidth="1"/>
    <col min="10778" max="10778" width="17.28515625" style="8" customWidth="1"/>
    <col min="10779" max="10779" width="15" style="8" customWidth="1"/>
    <col min="10780" max="10780" width="13.5703125" style="8" customWidth="1"/>
    <col min="10781" max="10781" width="17.28515625" style="8" customWidth="1"/>
    <col min="10782" max="10782" width="18" style="8" customWidth="1"/>
    <col min="10783" max="11022" width="9.140625" style="8"/>
    <col min="11023" max="11023" width="20.28515625" style="8" customWidth="1"/>
    <col min="11024" max="11024" width="15.5703125" style="8" customWidth="1"/>
    <col min="11025" max="11025" width="17.28515625" style="8" customWidth="1"/>
    <col min="11026" max="11026" width="16.7109375" style="8" customWidth="1"/>
    <col min="11027" max="11027" width="17.42578125" style="8" customWidth="1"/>
    <col min="11028" max="11030" width="18" style="8" customWidth="1"/>
    <col min="11031" max="11031" width="18.28515625" style="8" customWidth="1"/>
    <col min="11032" max="11032" width="17.5703125" style="8" customWidth="1"/>
    <col min="11033" max="11033" width="13" style="8" customWidth="1"/>
    <col min="11034" max="11034" width="17.28515625" style="8" customWidth="1"/>
    <col min="11035" max="11035" width="15" style="8" customWidth="1"/>
    <col min="11036" max="11036" width="13.5703125" style="8" customWidth="1"/>
    <col min="11037" max="11037" width="17.28515625" style="8" customWidth="1"/>
    <col min="11038" max="11038" width="18" style="8" customWidth="1"/>
    <col min="11039" max="11278" width="9.140625" style="8"/>
    <col min="11279" max="11279" width="20.28515625" style="8" customWidth="1"/>
    <col min="11280" max="11280" width="15.5703125" style="8" customWidth="1"/>
    <col min="11281" max="11281" width="17.28515625" style="8" customWidth="1"/>
    <col min="11282" max="11282" width="16.7109375" style="8" customWidth="1"/>
    <col min="11283" max="11283" width="17.42578125" style="8" customWidth="1"/>
    <col min="11284" max="11286" width="18" style="8" customWidth="1"/>
    <col min="11287" max="11287" width="18.28515625" style="8" customWidth="1"/>
    <col min="11288" max="11288" width="17.5703125" style="8" customWidth="1"/>
    <col min="11289" max="11289" width="13" style="8" customWidth="1"/>
    <col min="11290" max="11290" width="17.28515625" style="8" customWidth="1"/>
    <col min="11291" max="11291" width="15" style="8" customWidth="1"/>
    <col min="11292" max="11292" width="13.5703125" style="8" customWidth="1"/>
    <col min="11293" max="11293" width="17.28515625" style="8" customWidth="1"/>
    <col min="11294" max="11294" width="18" style="8" customWidth="1"/>
    <col min="11295" max="11534" width="9.140625" style="8"/>
    <col min="11535" max="11535" width="20.28515625" style="8" customWidth="1"/>
    <col min="11536" max="11536" width="15.5703125" style="8" customWidth="1"/>
    <col min="11537" max="11537" width="17.28515625" style="8" customWidth="1"/>
    <col min="11538" max="11538" width="16.7109375" style="8" customWidth="1"/>
    <col min="11539" max="11539" width="17.42578125" style="8" customWidth="1"/>
    <col min="11540" max="11542" width="18" style="8" customWidth="1"/>
    <col min="11543" max="11543" width="18.28515625" style="8" customWidth="1"/>
    <col min="11544" max="11544" width="17.5703125" style="8" customWidth="1"/>
    <col min="11545" max="11545" width="13" style="8" customWidth="1"/>
    <col min="11546" max="11546" width="17.28515625" style="8" customWidth="1"/>
    <col min="11547" max="11547" width="15" style="8" customWidth="1"/>
    <col min="11548" max="11548" width="13.5703125" style="8" customWidth="1"/>
    <col min="11549" max="11549" width="17.28515625" style="8" customWidth="1"/>
    <col min="11550" max="11550" width="18" style="8" customWidth="1"/>
    <col min="11551" max="11790" width="9.140625" style="8"/>
    <col min="11791" max="11791" width="20.28515625" style="8" customWidth="1"/>
    <col min="11792" max="11792" width="15.5703125" style="8" customWidth="1"/>
    <col min="11793" max="11793" width="17.28515625" style="8" customWidth="1"/>
    <col min="11794" max="11794" width="16.7109375" style="8" customWidth="1"/>
    <col min="11795" max="11795" width="17.42578125" style="8" customWidth="1"/>
    <col min="11796" max="11798" width="18" style="8" customWidth="1"/>
    <col min="11799" max="11799" width="18.28515625" style="8" customWidth="1"/>
    <col min="11800" max="11800" width="17.5703125" style="8" customWidth="1"/>
    <col min="11801" max="11801" width="13" style="8" customWidth="1"/>
    <col min="11802" max="11802" width="17.28515625" style="8" customWidth="1"/>
    <col min="11803" max="11803" width="15" style="8" customWidth="1"/>
    <col min="11804" max="11804" width="13.5703125" style="8" customWidth="1"/>
    <col min="11805" max="11805" width="17.28515625" style="8" customWidth="1"/>
    <col min="11806" max="11806" width="18" style="8" customWidth="1"/>
    <col min="11807" max="12046" width="9.140625" style="8"/>
    <col min="12047" max="12047" width="20.28515625" style="8" customWidth="1"/>
    <col min="12048" max="12048" width="15.5703125" style="8" customWidth="1"/>
    <col min="12049" max="12049" width="17.28515625" style="8" customWidth="1"/>
    <col min="12050" max="12050" width="16.7109375" style="8" customWidth="1"/>
    <col min="12051" max="12051" width="17.42578125" style="8" customWidth="1"/>
    <col min="12052" max="12054" width="18" style="8" customWidth="1"/>
    <col min="12055" max="12055" width="18.28515625" style="8" customWidth="1"/>
    <col min="12056" max="12056" width="17.5703125" style="8" customWidth="1"/>
    <col min="12057" max="12057" width="13" style="8" customWidth="1"/>
    <col min="12058" max="12058" width="17.28515625" style="8" customWidth="1"/>
    <col min="12059" max="12059" width="15" style="8" customWidth="1"/>
    <col min="12060" max="12060" width="13.5703125" style="8" customWidth="1"/>
    <col min="12061" max="12061" width="17.28515625" style="8" customWidth="1"/>
    <col min="12062" max="12062" width="18" style="8" customWidth="1"/>
    <col min="12063" max="12302" width="9.140625" style="8"/>
    <col min="12303" max="12303" width="20.28515625" style="8" customWidth="1"/>
    <col min="12304" max="12304" width="15.5703125" style="8" customWidth="1"/>
    <col min="12305" max="12305" width="17.28515625" style="8" customWidth="1"/>
    <col min="12306" max="12306" width="16.7109375" style="8" customWidth="1"/>
    <col min="12307" max="12307" width="17.42578125" style="8" customWidth="1"/>
    <col min="12308" max="12310" width="18" style="8" customWidth="1"/>
    <col min="12311" max="12311" width="18.28515625" style="8" customWidth="1"/>
    <col min="12312" max="12312" width="17.5703125" style="8" customWidth="1"/>
    <col min="12313" max="12313" width="13" style="8" customWidth="1"/>
    <col min="12314" max="12314" width="17.28515625" style="8" customWidth="1"/>
    <col min="12315" max="12315" width="15" style="8" customWidth="1"/>
    <col min="12316" max="12316" width="13.5703125" style="8" customWidth="1"/>
    <col min="12317" max="12317" width="17.28515625" style="8" customWidth="1"/>
    <col min="12318" max="12318" width="18" style="8" customWidth="1"/>
    <col min="12319" max="12558" width="9.140625" style="8"/>
    <col min="12559" max="12559" width="20.28515625" style="8" customWidth="1"/>
    <col min="12560" max="12560" width="15.5703125" style="8" customWidth="1"/>
    <col min="12561" max="12561" width="17.28515625" style="8" customWidth="1"/>
    <col min="12562" max="12562" width="16.7109375" style="8" customWidth="1"/>
    <col min="12563" max="12563" width="17.42578125" style="8" customWidth="1"/>
    <col min="12564" max="12566" width="18" style="8" customWidth="1"/>
    <col min="12567" max="12567" width="18.28515625" style="8" customWidth="1"/>
    <col min="12568" max="12568" width="17.5703125" style="8" customWidth="1"/>
    <col min="12569" max="12569" width="13" style="8" customWidth="1"/>
    <col min="12570" max="12570" width="17.28515625" style="8" customWidth="1"/>
    <col min="12571" max="12571" width="15" style="8" customWidth="1"/>
    <col min="12572" max="12572" width="13.5703125" style="8" customWidth="1"/>
    <col min="12573" max="12573" width="17.28515625" style="8" customWidth="1"/>
    <col min="12574" max="12574" width="18" style="8" customWidth="1"/>
    <col min="12575" max="12814" width="9.140625" style="8"/>
    <col min="12815" max="12815" width="20.28515625" style="8" customWidth="1"/>
    <col min="12816" max="12816" width="15.5703125" style="8" customWidth="1"/>
    <col min="12817" max="12817" width="17.28515625" style="8" customWidth="1"/>
    <col min="12818" max="12818" width="16.7109375" style="8" customWidth="1"/>
    <col min="12819" max="12819" width="17.42578125" style="8" customWidth="1"/>
    <col min="12820" max="12822" width="18" style="8" customWidth="1"/>
    <col min="12823" max="12823" width="18.28515625" style="8" customWidth="1"/>
    <col min="12824" max="12824" width="17.5703125" style="8" customWidth="1"/>
    <col min="12825" max="12825" width="13" style="8" customWidth="1"/>
    <col min="12826" max="12826" width="17.28515625" style="8" customWidth="1"/>
    <col min="12827" max="12827" width="15" style="8" customWidth="1"/>
    <col min="12828" max="12828" width="13.5703125" style="8" customWidth="1"/>
    <col min="12829" max="12829" width="17.28515625" style="8" customWidth="1"/>
    <col min="12830" max="12830" width="18" style="8" customWidth="1"/>
    <col min="12831" max="13070" width="9.140625" style="8"/>
    <col min="13071" max="13071" width="20.28515625" style="8" customWidth="1"/>
    <col min="13072" max="13072" width="15.5703125" style="8" customWidth="1"/>
    <col min="13073" max="13073" width="17.28515625" style="8" customWidth="1"/>
    <col min="13074" max="13074" width="16.7109375" style="8" customWidth="1"/>
    <col min="13075" max="13075" width="17.42578125" style="8" customWidth="1"/>
    <col min="13076" max="13078" width="18" style="8" customWidth="1"/>
    <col min="13079" max="13079" width="18.28515625" style="8" customWidth="1"/>
    <col min="13080" max="13080" width="17.5703125" style="8" customWidth="1"/>
    <col min="13081" max="13081" width="13" style="8" customWidth="1"/>
    <col min="13082" max="13082" width="17.28515625" style="8" customWidth="1"/>
    <col min="13083" max="13083" width="15" style="8" customWidth="1"/>
    <col min="13084" max="13084" width="13.5703125" style="8" customWidth="1"/>
    <col min="13085" max="13085" width="17.28515625" style="8" customWidth="1"/>
    <col min="13086" max="13086" width="18" style="8" customWidth="1"/>
    <col min="13087" max="13326" width="9.140625" style="8"/>
    <col min="13327" max="13327" width="20.28515625" style="8" customWidth="1"/>
    <col min="13328" max="13328" width="15.5703125" style="8" customWidth="1"/>
    <col min="13329" max="13329" width="17.28515625" style="8" customWidth="1"/>
    <col min="13330" max="13330" width="16.7109375" style="8" customWidth="1"/>
    <col min="13331" max="13331" width="17.42578125" style="8" customWidth="1"/>
    <col min="13332" max="13334" width="18" style="8" customWidth="1"/>
    <col min="13335" max="13335" width="18.28515625" style="8" customWidth="1"/>
    <col min="13336" max="13336" width="17.5703125" style="8" customWidth="1"/>
    <col min="13337" max="13337" width="13" style="8" customWidth="1"/>
    <col min="13338" max="13338" width="17.28515625" style="8" customWidth="1"/>
    <col min="13339" max="13339" width="15" style="8" customWidth="1"/>
    <col min="13340" max="13340" width="13.5703125" style="8" customWidth="1"/>
    <col min="13341" max="13341" width="17.28515625" style="8" customWidth="1"/>
    <col min="13342" max="13342" width="18" style="8" customWidth="1"/>
    <col min="13343" max="13582" width="9.140625" style="8"/>
    <col min="13583" max="13583" width="20.28515625" style="8" customWidth="1"/>
    <col min="13584" max="13584" width="15.5703125" style="8" customWidth="1"/>
    <col min="13585" max="13585" width="17.28515625" style="8" customWidth="1"/>
    <col min="13586" max="13586" width="16.7109375" style="8" customWidth="1"/>
    <col min="13587" max="13587" width="17.42578125" style="8" customWidth="1"/>
    <col min="13588" max="13590" width="18" style="8" customWidth="1"/>
    <col min="13591" max="13591" width="18.28515625" style="8" customWidth="1"/>
    <col min="13592" max="13592" width="17.5703125" style="8" customWidth="1"/>
    <col min="13593" max="13593" width="13" style="8" customWidth="1"/>
    <col min="13594" max="13594" width="17.28515625" style="8" customWidth="1"/>
    <col min="13595" max="13595" width="15" style="8" customWidth="1"/>
    <col min="13596" max="13596" width="13.5703125" style="8" customWidth="1"/>
    <col min="13597" max="13597" width="17.28515625" style="8" customWidth="1"/>
    <col min="13598" max="13598" width="18" style="8" customWidth="1"/>
    <col min="13599" max="13838" width="9.140625" style="8"/>
    <col min="13839" max="13839" width="20.28515625" style="8" customWidth="1"/>
    <col min="13840" max="13840" width="15.5703125" style="8" customWidth="1"/>
    <col min="13841" max="13841" width="17.28515625" style="8" customWidth="1"/>
    <col min="13842" max="13842" width="16.7109375" style="8" customWidth="1"/>
    <col min="13843" max="13843" width="17.42578125" style="8" customWidth="1"/>
    <col min="13844" max="13846" width="18" style="8" customWidth="1"/>
    <col min="13847" max="13847" width="18.28515625" style="8" customWidth="1"/>
    <col min="13848" max="13848" width="17.5703125" style="8" customWidth="1"/>
    <col min="13849" max="13849" width="13" style="8" customWidth="1"/>
    <col min="13850" max="13850" width="17.28515625" style="8" customWidth="1"/>
    <col min="13851" max="13851" width="15" style="8" customWidth="1"/>
    <col min="13852" max="13852" width="13.5703125" style="8" customWidth="1"/>
    <col min="13853" max="13853" width="17.28515625" style="8" customWidth="1"/>
    <col min="13854" max="13854" width="18" style="8" customWidth="1"/>
    <col min="13855" max="14094" width="9.140625" style="8"/>
    <col min="14095" max="14095" width="20.28515625" style="8" customWidth="1"/>
    <col min="14096" max="14096" width="15.5703125" style="8" customWidth="1"/>
    <col min="14097" max="14097" width="17.28515625" style="8" customWidth="1"/>
    <col min="14098" max="14098" width="16.7109375" style="8" customWidth="1"/>
    <col min="14099" max="14099" width="17.42578125" style="8" customWidth="1"/>
    <col min="14100" max="14102" width="18" style="8" customWidth="1"/>
    <col min="14103" max="14103" width="18.28515625" style="8" customWidth="1"/>
    <col min="14104" max="14104" width="17.5703125" style="8" customWidth="1"/>
    <col min="14105" max="14105" width="13" style="8" customWidth="1"/>
    <col min="14106" max="14106" width="17.28515625" style="8" customWidth="1"/>
    <col min="14107" max="14107" width="15" style="8" customWidth="1"/>
    <col min="14108" max="14108" width="13.5703125" style="8" customWidth="1"/>
    <col min="14109" max="14109" width="17.28515625" style="8" customWidth="1"/>
    <col min="14110" max="14110" width="18" style="8" customWidth="1"/>
    <col min="14111" max="14350" width="9.140625" style="8"/>
    <col min="14351" max="14351" width="20.28515625" style="8" customWidth="1"/>
    <col min="14352" max="14352" width="15.5703125" style="8" customWidth="1"/>
    <col min="14353" max="14353" width="17.28515625" style="8" customWidth="1"/>
    <col min="14354" max="14354" width="16.7109375" style="8" customWidth="1"/>
    <col min="14355" max="14355" width="17.42578125" style="8" customWidth="1"/>
    <col min="14356" max="14358" width="18" style="8" customWidth="1"/>
    <col min="14359" max="14359" width="18.28515625" style="8" customWidth="1"/>
    <col min="14360" max="14360" width="17.5703125" style="8" customWidth="1"/>
    <col min="14361" max="14361" width="13" style="8" customWidth="1"/>
    <col min="14362" max="14362" width="17.28515625" style="8" customWidth="1"/>
    <col min="14363" max="14363" width="15" style="8" customWidth="1"/>
    <col min="14364" max="14364" width="13.5703125" style="8" customWidth="1"/>
    <col min="14365" max="14365" width="17.28515625" style="8" customWidth="1"/>
    <col min="14366" max="14366" width="18" style="8" customWidth="1"/>
    <col min="14367" max="14606" width="9.140625" style="8"/>
    <col min="14607" max="14607" width="20.28515625" style="8" customWidth="1"/>
    <col min="14608" max="14608" width="15.5703125" style="8" customWidth="1"/>
    <col min="14609" max="14609" width="17.28515625" style="8" customWidth="1"/>
    <col min="14610" max="14610" width="16.7109375" style="8" customWidth="1"/>
    <col min="14611" max="14611" width="17.42578125" style="8" customWidth="1"/>
    <col min="14612" max="14614" width="18" style="8" customWidth="1"/>
    <col min="14615" max="14615" width="18.28515625" style="8" customWidth="1"/>
    <col min="14616" max="14616" width="17.5703125" style="8" customWidth="1"/>
    <col min="14617" max="14617" width="13" style="8" customWidth="1"/>
    <col min="14618" max="14618" width="17.28515625" style="8" customWidth="1"/>
    <col min="14619" max="14619" width="15" style="8" customWidth="1"/>
    <col min="14620" max="14620" width="13.5703125" style="8" customWidth="1"/>
    <col min="14621" max="14621" width="17.28515625" style="8" customWidth="1"/>
    <col min="14622" max="14622" width="18" style="8" customWidth="1"/>
    <col min="14623" max="14862" width="9.140625" style="8"/>
    <col min="14863" max="14863" width="20.28515625" style="8" customWidth="1"/>
    <col min="14864" max="14864" width="15.5703125" style="8" customWidth="1"/>
    <col min="14865" max="14865" width="17.28515625" style="8" customWidth="1"/>
    <col min="14866" max="14866" width="16.7109375" style="8" customWidth="1"/>
    <col min="14867" max="14867" width="17.42578125" style="8" customWidth="1"/>
    <col min="14868" max="14870" width="18" style="8" customWidth="1"/>
    <col min="14871" max="14871" width="18.28515625" style="8" customWidth="1"/>
    <col min="14872" max="14872" width="17.5703125" style="8" customWidth="1"/>
    <col min="14873" max="14873" width="13" style="8" customWidth="1"/>
    <col min="14874" max="14874" width="17.28515625" style="8" customWidth="1"/>
    <col min="14875" max="14875" width="15" style="8" customWidth="1"/>
    <col min="14876" max="14876" width="13.5703125" style="8" customWidth="1"/>
    <col min="14877" max="14877" width="17.28515625" style="8" customWidth="1"/>
    <col min="14878" max="14878" width="18" style="8" customWidth="1"/>
    <col min="14879" max="15118" width="9.140625" style="8"/>
    <col min="15119" max="15119" width="20.28515625" style="8" customWidth="1"/>
    <col min="15120" max="15120" width="15.5703125" style="8" customWidth="1"/>
    <col min="15121" max="15121" width="17.28515625" style="8" customWidth="1"/>
    <col min="15122" max="15122" width="16.7109375" style="8" customWidth="1"/>
    <col min="15123" max="15123" width="17.42578125" style="8" customWidth="1"/>
    <col min="15124" max="15126" width="18" style="8" customWidth="1"/>
    <col min="15127" max="15127" width="18.28515625" style="8" customWidth="1"/>
    <col min="15128" max="15128" width="17.5703125" style="8" customWidth="1"/>
    <col min="15129" max="15129" width="13" style="8" customWidth="1"/>
    <col min="15130" max="15130" width="17.28515625" style="8" customWidth="1"/>
    <col min="15131" max="15131" width="15" style="8" customWidth="1"/>
    <col min="15132" max="15132" width="13.5703125" style="8" customWidth="1"/>
    <col min="15133" max="15133" width="17.28515625" style="8" customWidth="1"/>
    <col min="15134" max="15134" width="18" style="8" customWidth="1"/>
    <col min="15135" max="15374" width="9.140625" style="8"/>
    <col min="15375" max="15375" width="20.28515625" style="8" customWidth="1"/>
    <col min="15376" max="15376" width="15.5703125" style="8" customWidth="1"/>
    <col min="15377" max="15377" width="17.28515625" style="8" customWidth="1"/>
    <col min="15378" max="15378" width="16.7109375" style="8" customWidth="1"/>
    <col min="15379" max="15379" width="17.42578125" style="8" customWidth="1"/>
    <col min="15380" max="15382" width="18" style="8" customWidth="1"/>
    <col min="15383" max="15383" width="18.28515625" style="8" customWidth="1"/>
    <col min="15384" max="15384" width="17.5703125" style="8" customWidth="1"/>
    <col min="15385" max="15385" width="13" style="8" customWidth="1"/>
    <col min="15386" max="15386" width="17.28515625" style="8" customWidth="1"/>
    <col min="15387" max="15387" width="15" style="8" customWidth="1"/>
    <col min="15388" max="15388" width="13.5703125" style="8" customWidth="1"/>
    <col min="15389" max="15389" width="17.28515625" style="8" customWidth="1"/>
    <col min="15390" max="15390" width="18" style="8" customWidth="1"/>
    <col min="15391" max="15630" width="9.140625" style="8"/>
    <col min="15631" max="15631" width="20.28515625" style="8" customWidth="1"/>
    <col min="15632" max="15632" width="15.5703125" style="8" customWidth="1"/>
    <col min="15633" max="15633" width="17.28515625" style="8" customWidth="1"/>
    <col min="15634" max="15634" width="16.7109375" style="8" customWidth="1"/>
    <col min="15635" max="15635" width="17.42578125" style="8" customWidth="1"/>
    <col min="15636" max="15638" width="18" style="8" customWidth="1"/>
    <col min="15639" max="15639" width="18.28515625" style="8" customWidth="1"/>
    <col min="15640" max="15640" width="17.5703125" style="8" customWidth="1"/>
    <col min="15641" max="15641" width="13" style="8" customWidth="1"/>
    <col min="15642" max="15642" width="17.28515625" style="8" customWidth="1"/>
    <col min="15643" max="15643" width="15" style="8" customWidth="1"/>
    <col min="15644" max="15644" width="13.5703125" style="8" customWidth="1"/>
    <col min="15645" max="15645" width="17.28515625" style="8" customWidth="1"/>
    <col min="15646" max="15646" width="18" style="8" customWidth="1"/>
    <col min="15647" max="15886" width="9.140625" style="8"/>
    <col min="15887" max="15887" width="20.28515625" style="8" customWidth="1"/>
    <col min="15888" max="15888" width="15.5703125" style="8" customWidth="1"/>
    <col min="15889" max="15889" width="17.28515625" style="8" customWidth="1"/>
    <col min="15890" max="15890" width="16.7109375" style="8" customWidth="1"/>
    <col min="15891" max="15891" width="17.42578125" style="8" customWidth="1"/>
    <col min="15892" max="15894" width="18" style="8" customWidth="1"/>
    <col min="15895" max="15895" width="18.28515625" style="8" customWidth="1"/>
    <col min="15896" max="15896" width="17.5703125" style="8" customWidth="1"/>
    <col min="15897" max="15897" width="13" style="8" customWidth="1"/>
    <col min="15898" max="15898" width="17.28515625" style="8" customWidth="1"/>
    <col min="15899" max="15899" width="15" style="8" customWidth="1"/>
    <col min="15900" max="15900" width="13.5703125" style="8" customWidth="1"/>
    <col min="15901" max="15901" width="17.28515625" style="8" customWidth="1"/>
    <col min="15902" max="15902" width="18" style="8" customWidth="1"/>
    <col min="15903" max="16142" width="9.140625" style="8"/>
    <col min="16143" max="16143" width="20.28515625" style="8" customWidth="1"/>
    <col min="16144" max="16144" width="15.5703125" style="8" customWidth="1"/>
    <col min="16145" max="16145" width="17.28515625" style="8" customWidth="1"/>
    <col min="16146" max="16146" width="16.7109375" style="8" customWidth="1"/>
    <col min="16147" max="16147" width="17.42578125" style="8" customWidth="1"/>
    <col min="16148" max="16150" width="18" style="8" customWidth="1"/>
    <col min="16151" max="16151" width="18.28515625" style="8" customWidth="1"/>
    <col min="16152" max="16152" width="17.5703125" style="8" customWidth="1"/>
    <col min="16153" max="16153" width="13" style="8" customWidth="1"/>
    <col min="16154" max="16154" width="17.28515625" style="8" customWidth="1"/>
    <col min="16155" max="16155" width="15" style="8" customWidth="1"/>
    <col min="16156" max="16156" width="13.5703125" style="8" customWidth="1"/>
    <col min="16157" max="16157" width="17.28515625" style="8" customWidth="1"/>
    <col min="16158" max="16158" width="18" style="8" customWidth="1"/>
    <col min="16159" max="16384" width="9.140625" style="8"/>
  </cols>
  <sheetData>
    <row r="1" spans="1:31" ht="18.75" x14ac:dyDescent="0.25">
      <c r="A1" s="577" t="s">
        <v>111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</row>
    <row r="2" spans="1:31" ht="18.75" x14ac:dyDescent="0.25">
      <c r="A2" s="578" t="s">
        <v>112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</row>
    <row r="3" spans="1:31" ht="21" x14ac:dyDescent="0.25">
      <c r="A3" s="579" t="s">
        <v>113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</row>
    <row r="4" spans="1:31" s="10" customFormat="1" x14ac:dyDescent="0.25">
      <c r="A4" s="580" t="s">
        <v>114</v>
      </c>
      <c r="B4" s="583" t="s">
        <v>115</v>
      </c>
      <c r="C4" s="586" t="s">
        <v>116</v>
      </c>
      <c r="D4" s="571" t="s">
        <v>117</v>
      </c>
      <c r="E4" s="552"/>
      <c r="F4" s="571" t="s">
        <v>118</v>
      </c>
      <c r="G4" s="552"/>
      <c r="H4" s="571" t="s">
        <v>119</v>
      </c>
      <c r="I4" s="552"/>
      <c r="J4" s="571" t="s">
        <v>120</v>
      </c>
      <c r="K4" s="552"/>
      <c r="L4" s="571" t="s">
        <v>121</v>
      </c>
      <c r="M4" s="552"/>
      <c r="N4" s="571" t="s">
        <v>122</v>
      </c>
      <c r="O4" s="552"/>
      <c r="P4" s="571" t="s">
        <v>123</v>
      </c>
      <c r="Q4" s="552"/>
      <c r="R4" s="571" t="s">
        <v>124</v>
      </c>
      <c r="S4" s="552"/>
      <c r="T4" s="572" t="s">
        <v>125</v>
      </c>
      <c r="U4" s="552"/>
      <c r="V4" s="572" t="s">
        <v>126</v>
      </c>
      <c r="W4" s="552"/>
      <c r="X4" s="572" t="s">
        <v>127</v>
      </c>
      <c r="Y4" s="552"/>
      <c r="Z4" s="569" t="s">
        <v>128</v>
      </c>
      <c r="AA4" s="552"/>
      <c r="AB4" s="569" t="s">
        <v>129</v>
      </c>
      <c r="AC4" s="552"/>
      <c r="AD4" s="569" t="s">
        <v>130</v>
      </c>
      <c r="AE4" s="552"/>
    </row>
    <row r="5" spans="1:31" s="10" customFormat="1" x14ac:dyDescent="0.25">
      <c r="A5" s="581"/>
      <c r="B5" s="584"/>
      <c r="C5" s="587"/>
      <c r="D5" s="570">
        <v>1</v>
      </c>
      <c r="E5" s="552"/>
      <c r="F5" s="570">
        <f>D5+1</f>
        <v>2</v>
      </c>
      <c r="G5" s="552"/>
      <c r="H5" s="570">
        <f>F5+1</f>
        <v>3</v>
      </c>
      <c r="I5" s="552"/>
      <c r="J5" s="570">
        <f>H5+1</f>
        <v>4</v>
      </c>
      <c r="K5" s="552"/>
      <c r="L5" s="570">
        <f t="shared" ref="L5" si="0">J5+1</f>
        <v>5</v>
      </c>
      <c r="M5" s="552"/>
      <c r="N5" s="570">
        <f t="shared" ref="N5" si="1">L5+1</f>
        <v>6</v>
      </c>
      <c r="O5" s="552"/>
      <c r="P5" s="570">
        <f t="shared" ref="P5" si="2">N5+1</f>
        <v>7</v>
      </c>
      <c r="Q5" s="552"/>
      <c r="R5" s="570">
        <f t="shared" ref="R5" si="3">P5+1</f>
        <v>8</v>
      </c>
      <c r="S5" s="552"/>
      <c r="T5" s="574">
        <v>9</v>
      </c>
      <c r="U5" s="552"/>
      <c r="V5" s="575">
        <f t="shared" ref="V5" si="4">T5+1</f>
        <v>10</v>
      </c>
      <c r="W5" s="552"/>
      <c r="X5" s="575">
        <f t="shared" ref="X5" si="5">V5+1</f>
        <v>11</v>
      </c>
      <c r="Y5" s="552"/>
      <c r="Z5" s="576">
        <f t="shared" ref="Z5" si="6">X5+1</f>
        <v>12</v>
      </c>
      <c r="AA5" s="552"/>
      <c r="AB5" s="573">
        <f t="shared" ref="AB5" si="7">Z5+1</f>
        <v>13</v>
      </c>
      <c r="AC5" s="552"/>
      <c r="AD5" s="573">
        <f t="shared" ref="AD5" si="8">AB5+1</f>
        <v>14</v>
      </c>
      <c r="AE5" s="552"/>
    </row>
    <row r="6" spans="1:31" s="10" customFormat="1" ht="18.75" x14ac:dyDescent="0.25">
      <c r="A6" s="582"/>
      <c r="B6" s="585"/>
      <c r="C6" s="588"/>
      <c r="D6" s="11" t="s">
        <v>131</v>
      </c>
      <c r="E6" s="11" t="s">
        <v>132</v>
      </c>
      <c r="F6" s="11" t="s">
        <v>131</v>
      </c>
      <c r="G6" s="11" t="s">
        <v>132</v>
      </c>
      <c r="H6" s="11" t="s">
        <v>131</v>
      </c>
      <c r="I6" s="11" t="s">
        <v>132</v>
      </c>
      <c r="J6" s="11" t="s">
        <v>131</v>
      </c>
      <c r="K6" s="11" t="s">
        <v>132</v>
      </c>
      <c r="L6" s="11" t="s">
        <v>131</v>
      </c>
      <c r="M6" s="11" t="s">
        <v>132</v>
      </c>
      <c r="N6" s="11" t="s">
        <v>131</v>
      </c>
      <c r="O6" s="11" t="s">
        <v>132</v>
      </c>
      <c r="P6" s="11" t="s">
        <v>131</v>
      </c>
      <c r="Q6" s="11" t="s">
        <v>132</v>
      </c>
      <c r="R6" s="11" t="s">
        <v>131</v>
      </c>
      <c r="S6" s="11" t="s">
        <v>132</v>
      </c>
      <c r="T6" s="12" t="s">
        <v>131</v>
      </c>
      <c r="U6" s="12" t="s">
        <v>132</v>
      </c>
      <c r="V6" s="12" t="s">
        <v>131</v>
      </c>
      <c r="W6" s="12" t="s">
        <v>132</v>
      </c>
      <c r="X6" s="12" t="s">
        <v>131</v>
      </c>
      <c r="Y6" s="12" t="s">
        <v>132</v>
      </c>
      <c r="Z6" s="13" t="s">
        <v>131</v>
      </c>
      <c r="AA6" s="13" t="s">
        <v>132</v>
      </c>
      <c r="AB6" s="13" t="s">
        <v>131</v>
      </c>
      <c r="AC6" s="13" t="s">
        <v>132</v>
      </c>
      <c r="AD6" s="13" t="s">
        <v>131</v>
      </c>
      <c r="AE6" s="13" t="s">
        <v>132</v>
      </c>
    </row>
    <row r="7" spans="1:31" s="18" customFormat="1" ht="63" x14ac:dyDescent="0.25">
      <c r="A7" s="593" t="s">
        <v>133</v>
      </c>
      <c r="B7" s="596" t="s">
        <v>134</v>
      </c>
      <c r="C7" s="14" t="s">
        <v>135</v>
      </c>
      <c r="D7" s="15">
        <v>97</v>
      </c>
      <c r="E7" s="15">
        <v>120</v>
      </c>
      <c r="F7" s="15">
        <v>456</v>
      </c>
      <c r="G7" s="15">
        <v>528</v>
      </c>
      <c r="H7" s="15">
        <v>82</v>
      </c>
      <c r="I7" s="15">
        <v>67</v>
      </c>
      <c r="J7" s="15">
        <v>652</v>
      </c>
      <c r="K7" s="15">
        <v>310</v>
      </c>
      <c r="L7" s="15">
        <v>14</v>
      </c>
      <c r="M7" s="15">
        <v>18</v>
      </c>
      <c r="N7" s="15">
        <v>1</v>
      </c>
      <c r="O7" s="15">
        <v>3</v>
      </c>
      <c r="P7" s="15">
        <v>43</v>
      </c>
      <c r="Q7" s="15">
        <v>55</v>
      </c>
      <c r="R7" s="15">
        <v>47</v>
      </c>
      <c r="S7" s="15">
        <v>30</v>
      </c>
      <c r="T7" s="16">
        <v>23</v>
      </c>
      <c r="U7" s="16">
        <v>36</v>
      </c>
      <c r="V7" s="16">
        <v>104</v>
      </c>
      <c r="W7" s="16">
        <v>112</v>
      </c>
      <c r="X7" s="16">
        <v>27</v>
      </c>
      <c r="Y7" s="16">
        <v>18</v>
      </c>
      <c r="Z7" s="17">
        <v>8</v>
      </c>
      <c r="AA7" s="17">
        <v>9</v>
      </c>
      <c r="AB7" s="17">
        <v>57</v>
      </c>
      <c r="AC7" s="17">
        <v>97</v>
      </c>
      <c r="AD7" s="17">
        <v>3</v>
      </c>
      <c r="AE7" s="17">
        <v>1</v>
      </c>
    </row>
    <row r="8" spans="1:31" s="18" customFormat="1" ht="147" x14ac:dyDescent="0.25">
      <c r="A8" s="594"/>
      <c r="B8" s="597"/>
      <c r="C8" s="14" t="s">
        <v>136</v>
      </c>
      <c r="D8" s="15">
        <v>17</v>
      </c>
      <c r="E8" s="15">
        <v>18</v>
      </c>
      <c r="F8" s="15">
        <v>119</v>
      </c>
      <c r="G8" s="15">
        <v>175</v>
      </c>
      <c r="H8" s="19" t="s">
        <v>137</v>
      </c>
      <c r="I8" s="19" t="s">
        <v>137</v>
      </c>
      <c r="J8" s="19" t="s">
        <v>137</v>
      </c>
      <c r="K8" s="19" t="s">
        <v>137</v>
      </c>
      <c r="L8" s="15">
        <v>2</v>
      </c>
      <c r="M8" s="15">
        <v>1</v>
      </c>
      <c r="N8" s="19" t="s">
        <v>137</v>
      </c>
      <c r="O8" s="19" t="s">
        <v>137</v>
      </c>
      <c r="P8" s="19" t="s">
        <v>137</v>
      </c>
      <c r="Q8" s="19" t="s">
        <v>137</v>
      </c>
      <c r="R8" s="19" t="s">
        <v>137</v>
      </c>
      <c r="S8" s="19" t="s">
        <v>137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1</v>
      </c>
      <c r="AA8" s="17">
        <v>2</v>
      </c>
      <c r="AB8" s="17">
        <v>2</v>
      </c>
      <c r="AC8" s="17">
        <v>3</v>
      </c>
      <c r="AD8" s="17">
        <v>0</v>
      </c>
      <c r="AE8" s="17">
        <v>0</v>
      </c>
    </row>
    <row r="9" spans="1:31" s="18" customFormat="1" ht="168" x14ac:dyDescent="0.25">
      <c r="A9" s="594"/>
      <c r="B9" s="598"/>
      <c r="C9" s="20" t="s">
        <v>138</v>
      </c>
      <c r="D9" s="21">
        <v>0</v>
      </c>
      <c r="E9" s="21">
        <v>0</v>
      </c>
      <c r="F9" s="21">
        <v>37</v>
      </c>
      <c r="G9" s="21">
        <v>57</v>
      </c>
      <c r="H9" s="21">
        <v>69</v>
      </c>
      <c r="I9" s="21">
        <v>88</v>
      </c>
      <c r="J9" s="21">
        <v>218</v>
      </c>
      <c r="K9" s="21">
        <v>111</v>
      </c>
      <c r="L9" s="21">
        <v>1</v>
      </c>
      <c r="M9" s="21">
        <v>0</v>
      </c>
      <c r="N9" s="21">
        <v>0</v>
      </c>
      <c r="O9" s="21">
        <v>0</v>
      </c>
      <c r="P9" s="21">
        <v>4</v>
      </c>
      <c r="Q9" s="21">
        <v>1</v>
      </c>
      <c r="R9" s="21">
        <v>11</v>
      </c>
      <c r="S9" s="21">
        <v>7</v>
      </c>
      <c r="T9" s="22" t="s">
        <v>137</v>
      </c>
      <c r="U9" s="22" t="s">
        <v>137</v>
      </c>
      <c r="V9" s="22" t="s">
        <v>137</v>
      </c>
      <c r="W9" s="22" t="s">
        <v>137</v>
      </c>
      <c r="X9" s="22" t="s">
        <v>137</v>
      </c>
      <c r="Y9" s="22" t="s">
        <v>137</v>
      </c>
      <c r="Z9" s="23" t="s">
        <v>137</v>
      </c>
      <c r="AA9" s="23" t="s">
        <v>137</v>
      </c>
      <c r="AB9" s="23" t="s">
        <v>137</v>
      </c>
      <c r="AC9" s="23" t="s">
        <v>137</v>
      </c>
      <c r="AD9" s="23" t="s">
        <v>137</v>
      </c>
      <c r="AE9" s="23" t="s">
        <v>137</v>
      </c>
    </row>
    <row r="10" spans="1:31" s="26" customFormat="1" ht="42" x14ac:dyDescent="0.25">
      <c r="A10" s="594"/>
      <c r="B10" s="599" t="s">
        <v>139</v>
      </c>
      <c r="C10" s="24" t="s">
        <v>140</v>
      </c>
      <c r="D10" s="15">
        <v>32</v>
      </c>
      <c r="E10" s="15">
        <v>37</v>
      </c>
      <c r="F10" s="15">
        <v>235</v>
      </c>
      <c r="G10" s="15">
        <v>345</v>
      </c>
      <c r="H10" s="15">
        <v>77</v>
      </c>
      <c r="I10" s="15">
        <v>59</v>
      </c>
      <c r="J10" s="15">
        <v>259</v>
      </c>
      <c r="K10" s="15">
        <v>154</v>
      </c>
      <c r="L10" s="15">
        <v>2</v>
      </c>
      <c r="M10" s="15">
        <v>16</v>
      </c>
      <c r="N10" s="15">
        <v>1</v>
      </c>
      <c r="O10" s="15">
        <v>0</v>
      </c>
      <c r="P10" s="25">
        <v>19</v>
      </c>
      <c r="Q10" s="25">
        <v>21</v>
      </c>
      <c r="R10" s="25">
        <v>11</v>
      </c>
      <c r="S10" s="25">
        <v>10</v>
      </c>
      <c r="T10" s="16">
        <v>1</v>
      </c>
      <c r="U10" s="16">
        <v>8</v>
      </c>
      <c r="V10" s="16">
        <v>7</v>
      </c>
      <c r="W10" s="16">
        <v>17</v>
      </c>
      <c r="X10" s="16">
        <v>3</v>
      </c>
      <c r="Y10" s="16">
        <v>3</v>
      </c>
      <c r="Z10" s="17">
        <v>3</v>
      </c>
      <c r="AA10" s="17">
        <v>0</v>
      </c>
      <c r="AB10" s="17">
        <v>17</v>
      </c>
      <c r="AC10" s="17">
        <v>14</v>
      </c>
      <c r="AD10" s="17">
        <v>0</v>
      </c>
      <c r="AE10" s="17">
        <v>1</v>
      </c>
    </row>
    <row r="11" spans="1:31" s="26" customFormat="1" ht="105" x14ac:dyDescent="0.25">
      <c r="A11" s="594"/>
      <c r="B11" s="600"/>
      <c r="C11" s="24" t="s">
        <v>141</v>
      </c>
      <c r="D11" s="19" t="s">
        <v>137</v>
      </c>
      <c r="E11" s="19" t="s">
        <v>137</v>
      </c>
      <c r="F11" s="19" t="s">
        <v>137</v>
      </c>
      <c r="G11" s="19" t="s">
        <v>137</v>
      </c>
      <c r="H11" s="19" t="s">
        <v>137</v>
      </c>
      <c r="I11" s="19" t="s">
        <v>137</v>
      </c>
      <c r="J11" s="19" t="s">
        <v>137</v>
      </c>
      <c r="K11" s="19" t="s">
        <v>137</v>
      </c>
      <c r="L11" s="19" t="s">
        <v>137</v>
      </c>
      <c r="M11" s="19" t="s">
        <v>137</v>
      </c>
      <c r="N11" s="19" t="s">
        <v>137</v>
      </c>
      <c r="O11" s="19" t="s">
        <v>137</v>
      </c>
      <c r="P11" s="19" t="s">
        <v>137</v>
      </c>
      <c r="Q11" s="19" t="s">
        <v>137</v>
      </c>
      <c r="R11" s="19" t="s">
        <v>137</v>
      </c>
      <c r="S11" s="19" t="s">
        <v>137</v>
      </c>
      <c r="T11" s="27" t="s">
        <v>137</v>
      </c>
      <c r="U11" s="27" t="s">
        <v>137</v>
      </c>
      <c r="V11" s="27" t="s">
        <v>137</v>
      </c>
      <c r="W11" s="27" t="s">
        <v>137</v>
      </c>
      <c r="X11" s="27" t="s">
        <v>137</v>
      </c>
      <c r="Y11" s="27" t="s">
        <v>137</v>
      </c>
      <c r="Z11" s="28" t="s">
        <v>137</v>
      </c>
      <c r="AA11" s="28" t="s">
        <v>137</v>
      </c>
      <c r="AB11" s="28" t="s">
        <v>137</v>
      </c>
      <c r="AC11" s="28" t="s">
        <v>137</v>
      </c>
      <c r="AD11" s="28" t="s">
        <v>137</v>
      </c>
      <c r="AE11" s="28" t="s">
        <v>137</v>
      </c>
    </row>
    <row r="12" spans="1:31" s="26" customFormat="1" ht="105" x14ac:dyDescent="0.25">
      <c r="A12" s="594"/>
      <c r="B12" s="599" t="s">
        <v>142</v>
      </c>
      <c r="C12" s="24" t="s">
        <v>143</v>
      </c>
      <c r="D12" s="15">
        <v>27</v>
      </c>
      <c r="E12" s="15">
        <v>18</v>
      </c>
      <c r="F12" s="15">
        <v>233</v>
      </c>
      <c r="G12" s="15">
        <v>262</v>
      </c>
      <c r="H12" s="15">
        <v>68</v>
      </c>
      <c r="I12" s="15">
        <v>47</v>
      </c>
      <c r="J12" s="15">
        <v>413</v>
      </c>
      <c r="K12" s="15">
        <v>167</v>
      </c>
      <c r="L12" s="15">
        <v>18</v>
      </c>
      <c r="M12" s="15">
        <v>7</v>
      </c>
      <c r="N12" s="15">
        <v>0</v>
      </c>
      <c r="O12" s="15">
        <v>3</v>
      </c>
      <c r="P12" s="25">
        <v>18</v>
      </c>
      <c r="Q12" s="25">
        <v>38</v>
      </c>
      <c r="R12" s="25">
        <v>32</v>
      </c>
      <c r="S12" s="25">
        <v>15</v>
      </c>
      <c r="T12" s="16">
        <v>10</v>
      </c>
      <c r="U12" s="16">
        <v>10</v>
      </c>
      <c r="V12" s="16">
        <v>39</v>
      </c>
      <c r="W12" s="16">
        <v>36</v>
      </c>
      <c r="X12" s="16">
        <v>4</v>
      </c>
      <c r="Y12" s="16">
        <v>2</v>
      </c>
      <c r="Z12" s="17">
        <v>6</v>
      </c>
      <c r="AA12" s="17">
        <v>1</v>
      </c>
      <c r="AB12" s="17">
        <v>80</v>
      </c>
      <c r="AC12" s="17">
        <v>49</v>
      </c>
      <c r="AD12" s="17">
        <v>4</v>
      </c>
      <c r="AE12" s="17">
        <v>0</v>
      </c>
    </row>
    <row r="13" spans="1:31" s="26" customFormat="1" ht="105" x14ac:dyDescent="0.25">
      <c r="A13" s="594"/>
      <c r="B13" s="600"/>
      <c r="C13" s="24" t="s">
        <v>144</v>
      </c>
      <c r="D13" s="19" t="s">
        <v>137</v>
      </c>
      <c r="E13" s="19" t="s">
        <v>137</v>
      </c>
      <c r="F13" s="19" t="s">
        <v>137</v>
      </c>
      <c r="G13" s="19" t="s">
        <v>137</v>
      </c>
      <c r="H13" s="19" t="s">
        <v>137</v>
      </c>
      <c r="I13" s="19" t="s">
        <v>137</v>
      </c>
      <c r="J13" s="19" t="s">
        <v>137</v>
      </c>
      <c r="K13" s="19" t="s">
        <v>137</v>
      </c>
      <c r="L13" s="19" t="s">
        <v>137</v>
      </c>
      <c r="M13" s="19" t="s">
        <v>137</v>
      </c>
      <c r="N13" s="19" t="s">
        <v>137</v>
      </c>
      <c r="O13" s="19" t="s">
        <v>137</v>
      </c>
      <c r="P13" s="19" t="s">
        <v>137</v>
      </c>
      <c r="Q13" s="19" t="s">
        <v>137</v>
      </c>
      <c r="R13" s="19" t="s">
        <v>137</v>
      </c>
      <c r="S13" s="19" t="s">
        <v>137</v>
      </c>
      <c r="T13" s="27" t="s">
        <v>137</v>
      </c>
      <c r="U13" s="27" t="s">
        <v>137</v>
      </c>
      <c r="V13" s="27" t="s">
        <v>137</v>
      </c>
      <c r="W13" s="27" t="s">
        <v>137</v>
      </c>
      <c r="X13" s="27" t="s">
        <v>137</v>
      </c>
      <c r="Y13" s="27" t="s">
        <v>137</v>
      </c>
      <c r="Z13" s="28" t="s">
        <v>137</v>
      </c>
      <c r="AA13" s="28" t="s">
        <v>137</v>
      </c>
      <c r="AB13" s="28" t="s">
        <v>137</v>
      </c>
      <c r="AC13" s="28" t="s">
        <v>137</v>
      </c>
      <c r="AD13" s="28" t="s">
        <v>137</v>
      </c>
      <c r="AE13" s="28" t="s">
        <v>137</v>
      </c>
    </row>
    <row r="14" spans="1:31" s="26" customFormat="1" ht="105" x14ac:dyDescent="0.25">
      <c r="A14" s="594"/>
      <c r="B14" s="29" t="s">
        <v>145</v>
      </c>
      <c r="C14" s="24" t="s">
        <v>146</v>
      </c>
      <c r="D14" s="15">
        <v>47</v>
      </c>
      <c r="E14" s="15">
        <v>92</v>
      </c>
      <c r="F14" s="15">
        <v>187</v>
      </c>
      <c r="G14" s="15">
        <v>414</v>
      </c>
      <c r="H14" s="15">
        <v>37</v>
      </c>
      <c r="I14" s="15">
        <v>66</v>
      </c>
      <c r="J14" s="15">
        <v>132</v>
      </c>
      <c r="K14" s="15">
        <v>95</v>
      </c>
      <c r="L14" s="15">
        <v>11</v>
      </c>
      <c r="M14" s="15">
        <v>12</v>
      </c>
      <c r="N14" s="15">
        <v>1</v>
      </c>
      <c r="O14" s="15">
        <v>3</v>
      </c>
      <c r="P14" s="25">
        <v>16</v>
      </c>
      <c r="Q14" s="25">
        <v>48</v>
      </c>
      <c r="R14" s="25">
        <v>16</v>
      </c>
      <c r="S14" s="25">
        <v>17</v>
      </c>
      <c r="T14" s="16">
        <v>5</v>
      </c>
      <c r="U14" s="16">
        <v>6</v>
      </c>
      <c r="V14" s="16">
        <v>16</v>
      </c>
      <c r="W14" s="16">
        <v>21</v>
      </c>
      <c r="X14" s="16">
        <v>0</v>
      </c>
      <c r="Y14" s="16">
        <v>4</v>
      </c>
      <c r="Z14" s="17">
        <v>3</v>
      </c>
      <c r="AA14" s="17">
        <v>1</v>
      </c>
      <c r="AB14" s="17">
        <v>13</v>
      </c>
      <c r="AC14" s="17">
        <v>14</v>
      </c>
      <c r="AD14" s="17">
        <v>2</v>
      </c>
      <c r="AE14" s="17">
        <v>1</v>
      </c>
    </row>
    <row r="15" spans="1:31" s="26" customFormat="1" ht="84" x14ac:dyDescent="0.25">
      <c r="A15" s="594"/>
      <c r="B15" s="599" t="s">
        <v>147</v>
      </c>
      <c r="C15" s="24" t="s">
        <v>148</v>
      </c>
      <c r="D15" s="15">
        <v>33</v>
      </c>
      <c r="E15" s="15">
        <v>23</v>
      </c>
      <c r="F15" s="15">
        <v>255</v>
      </c>
      <c r="G15" s="15">
        <v>268</v>
      </c>
      <c r="H15" s="15">
        <v>75</v>
      </c>
      <c r="I15" s="15">
        <v>47</v>
      </c>
      <c r="J15" s="15">
        <v>391</v>
      </c>
      <c r="K15" s="15">
        <v>201</v>
      </c>
      <c r="L15" s="15">
        <v>11</v>
      </c>
      <c r="M15" s="15">
        <v>10</v>
      </c>
      <c r="N15" s="15">
        <v>2</v>
      </c>
      <c r="O15" s="15">
        <v>4</v>
      </c>
      <c r="P15" s="25">
        <v>23</v>
      </c>
      <c r="Q15" s="25">
        <v>28</v>
      </c>
      <c r="R15" s="25">
        <v>28</v>
      </c>
      <c r="S15" s="25">
        <v>22</v>
      </c>
      <c r="T15" s="16">
        <v>27</v>
      </c>
      <c r="U15" s="16">
        <v>34</v>
      </c>
      <c r="V15" s="16">
        <v>56</v>
      </c>
      <c r="W15" s="16">
        <v>81</v>
      </c>
      <c r="X15" s="16">
        <v>24</v>
      </c>
      <c r="Y15" s="16">
        <v>37</v>
      </c>
      <c r="Z15" s="17">
        <v>1</v>
      </c>
      <c r="AA15" s="17">
        <v>1</v>
      </c>
      <c r="AB15" s="17">
        <v>5</v>
      </c>
      <c r="AC15" s="17">
        <v>13</v>
      </c>
      <c r="AD15" s="17">
        <v>1</v>
      </c>
      <c r="AE15" s="17">
        <v>1</v>
      </c>
    </row>
    <row r="16" spans="1:31" s="26" customFormat="1" ht="126" x14ac:dyDescent="0.25">
      <c r="A16" s="594"/>
      <c r="B16" s="601"/>
      <c r="C16" s="24" t="s">
        <v>149</v>
      </c>
      <c r="D16" s="15">
        <v>10</v>
      </c>
      <c r="E16" s="15">
        <v>2</v>
      </c>
      <c r="F16" s="15">
        <v>205</v>
      </c>
      <c r="G16" s="15">
        <v>120</v>
      </c>
      <c r="H16" s="19" t="s">
        <v>137</v>
      </c>
      <c r="I16" s="19" t="s">
        <v>137</v>
      </c>
      <c r="J16" s="19" t="s">
        <v>137</v>
      </c>
      <c r="K16" s="19" t="s">
        <v>137</v>
      </c>
      <c r="L16" s="19" t="s">
        <v>137</v>
      </c>
      <c r="M16" s="19" t="s">
        <v>137</v>
      </c>
      <c r="N16" s="19" t="s">
        <v>137</v>
      </c>
      <c r="O16" s="19" t="s">
        <v>137</v>
      </c>
      <c r="P16" s="19" t="s">
        <v>137</v>
      </c>
      <c r="Q16" s="19" t="s">
        <v>137</v>
      </c>
      <c r="R16" s="19" t="s">
        <v>137</v>
      </c>
      <c r="S16" s="19" t="s">
        <v>137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</row>
    <row r="17" spans="1:31" s="26" customFormat="1" ht="210" x14ac:dyDescent="0.25">
      <c r="A17" s="594"/>
      <c r="B17" s="601"/>
      <c r="C17" s="20" t="s">
        <v>150</v>
      </c>
      <c r="D17" s="21">
        <v>0</v>
      </c>
      <c r="E17" s="21">
        <v>0</v>
      </c>
      <c r="F17" s="21">
        <v>2</v>
      </c>
      <c r="G17" s="21">
        <v>1</v>
      </c>
      <c r="H17" s="21">
        <v>174</v>
      </c>
      <c r="I17" s="21">
        <v>150</v>
      </c>
      <c r="J17" s="21">
        <v>845</v>
      </c>
      <c r="K17" s="21">
        <v>882</v>
      </c>
      <c r="L17" s="21">
        <v>0</v>
      </c>
      <c r="M17" s="21">
        <v>4</v>
      </c>
      <c r="N17" s="21">
        <v>0</v>
      </c>
      <c r="O17" s="21">
        <v>0</v>
      </c>
      <c r="P17" s="21">
        <v>11</v>
      </c>
      <c r="Q17" s="21">
        <v>82</v>
      </c>
      <c r="R17" s="21">
        <v>17</v>
      </c>
      <c r="S17" s="21">
        <v>19</v>
      </c>
      <c r="T17" s="22" t="s">
        <v>137</v>
      </c>
      <c r="U17" s="22" t="s">
        <v>137</v>
      </c>
      <c r="V17" s="22" t="s">
        <v>137</v>
      </c>
      <c r="W17" s="22" t="s">
        <v>137</v>
      </c>
      <c r="X17" s="22" t="s">
        <v>137</v>
      </c>
      <c r="Y17" s="22" t="s">
        <v>137</v>
      </c>
      <c r="Z17" s="23" t="s">
        <v>137</v>
      </c>
      <c r="AA17" s="23" t="s">
        <v>137</v>
      </c>
      <c r="AB17" s="23" t="s">
        <v>137</v>
      </c>
      <c r="AC17" s="23" t="s">
        <v>137</v>
      </c>
      <c r="AD17" s="23" t="s">
        <v>137</v>
      </c>
      <c r="AE17" s="23" t="s">
        <v>137</v>
      </c>
    </row>
    <row r="18" spans="1:31" s="26" customFormat="1" ht="168" x14ac:dyDescent="0.25">
      <c r="A18" s="594"/>
      <c r="B18" s="601"/>
      <c r="C18" s="14" t="s">
        <v>151</v>
      </c>
      <c r="D18" s="15">
        <v>65</v>
      </c>
      <c r="E18" s="15">
        <v>38</v>
      </c>
      <c r="F18" s="15">
        <v>391</v>
      </c>
      <c r="G18" s="15">
        <v>206</v>
      </c>
      <c r="H18" s="19" t="s">
        <v>137</v>
      </c>
      <c r="I18" s="19" t="s">
        <v>137</v>
      </c>
      <c r="J18" s="19" t="s">
        <v>137</v>
      </c>
      <c r="K18" s="19" t="s">
        <v>137</v>
      </c>
      <c r="L18" s="19" t="s">
        <v>137</v>
      </c>
      <c r="M18" s="15">
        <v>1</v>
      </c>
      <c r="N18" s="19" t="s">
        <v>137</v>
      </c>
      <c r="O18" s="19" t="s">
        <v>137</v>
      </c>
      <c r="P18" s="19" t="s">
        <v>137</v>
      </c>
      <c r="Q18" s="19" t="s">
        <v>137</v>
      </c>
      <c r="R18" s="19" t="s">
        <v>137</v>
      </c>
      <c r="S18" s="19" t="s">
        <v>137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7">
        <v>4</v>
      </c>
      <c r="AA18" s="17">
        <v>4</v>
      </c>
      <c r="AB18" s="17">
        <v>8</v>
      </c>
      <c r="AC18" s="17">
        <v>6</v>
      </c>
      <c r="AD18" s="17">
        <v>0</v>
      </c>
      <c r="AE18" s="17">
        <v>0</v>
      </c>
    </row>
    <row r="19" spans="1:31" s="26" customFormat="1" ht="126" x14ac:dyDescent="0.25">
      <c r="A19" s="594"/>
      <c r="B19" s="598"/>
      <c r="C19" s="20" t="s">
        <v>152</v>
      </c>
      <c r="D19" s="30">
        <v>0</v>
      </c>
      <c r="E19" s="30">
        <v>0</v>
      </c>
      <c r="F19" s="30">
        <v>155</v>
      </c>
      <c r="G19" s="30">
        <v>91</v>
      </c>
      <c r="H19" s="30">
        <v>409</v>
      </c>
      <c r="I19" s="30">
        <v>215</v>
      </c>
      <c r="J19" s="30">
        <v>112</v>
      </c>
      <c r="K19" s="30">
        <v>62</v>
      </c>
      <c r="L19" s="30">
        <v>3</v>
      </c>
      <c r="M19" s="30">
        <v>2</v>
      </c>
      <c r="N19" s="30">
        <v>0</v>
      </c>
      <c r="O19" s="30">
        <v>0</v>
      </c>
      <c r="P19" s="30">
        <v>7</v>
      </c>
      <c r="Q19" s="30">
        <v>18</v>
      </c>
      <c r="R19" s="30">
        <v>2</v>
      </c>
      <c r="S19" s="30">
        <v>10</v>
      </c>
      <c r="T19" s="22" t="s">
        <v>137</v>
      </c>
      <c r="U19" s="22" t="s">
        <v>137</v>
      </c>
      <c r="V19" s="22" t="s">
        <v>137</v>
      </c>
      <c r="W19" s="22" t="s">
        <v>137</v>
      </c>
      <c r="X19" s="22" t="s">
        <v>137</v>
      </c>
      <c r="Y19" s="22" t="s">
        <v>137</v>
      </c>
      <c r="Z19" s="23" t="s">
        <v>137</v>
      </c>
      <c r="AA19" s="23" t="s">
        <v>137</v>
      </c>
      <c r="AB19" s="23" t="s">
        <v>137</v>
      </c>
      <c r="AC19" s="23" t="s">
        <v>137</v>
      </c>
      <c r="AD19" s="23" t="s">
        <v>137</v>
      </c>
      <c r="AE19" s="23" t="s">
        <v>137</v>
      </c>
    </row>
    <row r="20" spans="1:31" s="26" customFormat="1" ht="84" x14ac:dyDescent="0.25">
      <c r="A20" s="594"/>
      <c r="B20" s="599" t="s">
        <v>153</v>
      </c>
      <c r="C20" s="24" t="s">
        <v>154</v>
      </c>
      <c r="D20" s="15">
        <v>21</v>
      </c>
      <c r="E20" s="15">
        <v>101</v>
      </c>
      <c r="F20" s="15">
        <v>138</v>
      </c>
      <c r="G20" s="15">
        <v>425</v>
      </c>
      <c r="H20" s="15">
        <v>38</v>
      </c>
      <c r="I20" s="15">
        <v>58</v>
      </c>
      <c r="J20" s="15">
        <v>134</v>
      </c>
      <c r="K20" s="15">
        <v>129</v>
      </c>
      <c r="L20" s="15">
        <v>4</v>
      </c>
      <c r="M20" s="15">
        <v>16</v>
      </c>
      <c r="N20" s="15">
        <v>0</v>
      </c>
      <c r="O20" s="15">
        <v>1</v>
      </c>
      <c r="P20" s="25">
        <v>17</v>
      </c>
      <c r="Q20" s="25">
        <v>49</v>
      </c>
      <c r="R20" s="25">
        <v>8</v>
      </c>
      <c r="S20" s="25">
        <v>20</v>
      </c>
      <c r="T20" s="16">
        <v>16</v>
      </c>
      <c r="U20" s="16">
        <v>57</v>
      </c>
      <c r="V20" s="16">
        <v>42</v>
      </c>
      <c r="W20" s="16">
        <v>109</v>
      </c>
      <c r="X20" s="16">
        <v>20</v>
      </c>
      <c r="Y20" s="16">
        <v>38</v>
      </c>
      <c r="Z20" s="17">
        <v>6</v>
      </c>
      <c r="AA20" s="17">
        <v>9</v>
      </c>
      <c r="AB20" s="17">
        <v>23</v>
      </c>
      <c r="AC20" s="17">
        <v>40</v>
      </c>
      <c r="AD20" s="17">
        <v>2</v>
      </c>
      <c r="AE20" s="17">
        <v>7</v>
      </c>
    </row>
    <row r="21" spans="1:31" s="26" customFormat="1" ht="84" x14ac:dyDescent="0.25">
      <c r="A21" s="594"/>
      <c r="B21" s="600"/>
      <c r="C21" s="24" t="s">
        <v>155</v>
      </c>
      <c r="D21" s="19" t="s">
        <v>137</v>
      </c>
      <c r="E21" s="19" t="s">
        <v>137</v>
      </c>
      <c r="F21" s="19" t="s">
        <v>137</v>
      </c>
      <c r="G21" s="19" t="s">
        <v>137</v>
      </c>
      <c r="H21" s="19" t="s">
        <v>137</v>
      </c>
      <c r="I21" s="19" t="s">
        <v>137</v>
      </c>
      <c r="J21" s="19" t="s">
        <v>137</v>
      </c>
      <c r="K21" s="19" t="s">
        <v>137</v>
      </c>
      <c r="L21" s="19" t="s">
        <v>137</v>
      </c>
      <c r="M21" s="19" t="s">
        <v>137</v>
      </c>
      <c r="N21" s="19" t="s">
        <v>137</v>
      </c>
      <c r="O21" s="19" t="s">
        <v>137</v>
      </c>
      <c r="P21" s="19" t="s">
        <v>137</v>
      </c>
      <c r="Q21" s="19" t="s">
        <v>137</v>
      </c>
      <c r="R21" s="19" t="s">
        <v>137</v>
      </c>
      <c r="S21" s="19" t="s">
        <v>137</v>
      </c>
      <c r="T21" s="27" t="s">
        <v>137</v>
      </c>
      <c r="U21" s="27" t="s">
        <v>137</v>
      </c>
      <c r="V21" s="27" t="s">
        <v>137</v>
      </c>
      <c r="W21" s="27" t="s">
        <v>137</v>
      </c>
      <c r="X21" s="27" t="s">
        <v>137</v>
      </c>
      <c r="Y21" s="27" t="s">
        <v>137</v>
      </c>
      <c r="Z21" s="28" t="s">
        <v>137</v>
      </c>
      <c r="AA21" s="28" t="s">
        <v>137</v>
      </c>
      <c r="AB21" s="28" t="s">
        <v>137</v>
      </c>
      <c r="AC21" s="28" t="s">
        <v>137</v>
      </c>
      <c r="AD21" s="28" t="s">
        <v>137</v>
      </c>
      <c r="AE21" s="28" t="s">
        <v>137</v>
      </c>
    </row>
    <row r="22" spans="1:31" s="26" customFormat="1" ht="52.5" x14ac:dyDescent="0.25">
      <c r="A22" s="595"/>
      <c r="B22" s="31" t="s">
        <v>156</v>
      </c>
      <c r="C22" s="24" t="s">
        <v>157</v>
      </c>
      <c r="D22" s="19" t="s">
        <v>137</v>
      </c>
      <c r="E22" s="19" t="s">
        <v>137</v>
      </c>
      <c r="F22" s="19" t="s">
        <v>137</v>
      </c>
      <c r="G22" s="19" t="s">
        <v>137</v>
      </c>
      <c r="H22" s="19" t="s">
        <v>137</v>
      </c>
      <c r="I22" s="19" t="s">
        <v>137</v>
      </c>
      <c r="J22" s="19" t="s">
        <v>137</v>
      </c>
      <c r="K22" s="19" t="s">
        <v>137</v>
      </c>
      <c r="L22" s="19" t="s">
        <v>137</v>
      </c>
      <c r="M22" s="19" t="s">
        <v>137</v>
      </c>
      <c r="N22" s="19" t="s">
        <v>137</v>
      </c>
      <c r="O22" s="19" t="s">
        <v>137</v>
      </c>
      <c r="P22" s="32" t="s">
        <v>137</v>
      </c>
      <c r="Q22" s="32" t="s">
        <v>137</v>
      </c>
      <c r="R22" s="32" t="s">
        <v>137</v>
      </c>
      <c r="S22" s="32" t="s">
        <v>137</v>
      </c>
      <c r="T22" s="16">
        <v>0</v>
      </c>
      <c r="U22" s="16">
        <v>0</v>
      </c>
      <c r="V22" s="16">
        <v>0</v>
      </c>
      <c r="W22" s="16">
        <v>0</v>
      </c>
      <c r="X22" s="16">
        <v>2</v>
      </c>
      <c r="Y22" s="16">
        <v>2</v>
      </c>
      <c r="Z22" s="28" t="s">
        <v>137</v>
      </c>
      <c r="AA22" s="28" t="s">
        <v>137</v>
      </c>
      <c r="AB22" s="28" t="s">
        <v>137</v>
      </c>
      <c r="AC22" s="28" t="s">
        <v>137</v>
      </c>
      <c r="AD22" s="28" t="s">
        <v>137</v>
      </c>
      <c r="AE22" s="28" t="s">
        <v>137</v>
      </c>
    </row>
    <row r="23" spans="1:31" s="37" customFormat="1" ht="28.5" x14ac:dyDescent="0.35">
      <c r="A23" s="589" t="s">
        <v>158</v>
      </c>
      <c r="B23" s="590"/>
      <c r="C23" s="591"/>
      <c r="D23" s="33">
        <f>SUM(D7:D22)</f>
        <v>349</v>
      </c>
      <c r="E23" s="33">
        <f>SUM(E7:E22)</f>
        <v>449</v>
      </c>
      <c r="F23" s="33">
        <f>SUM(F7:F22)</f>
        <v>2413</v>
      </c>
      <c r="G23" s="33">
        <f>SUM(G7:G22)</f>
        <v>2892</v>
      </c>
      <c r="H23" s="33">
        <f t="shared" ref="H23:AB23" si="9">SUM(H7:H22)</f>
        <v>1029</v>
      </c>
      <c r="I23" s="33">
        <f t="shared" si="9"/>
        <v>797</v>
      </c>
      <c r="J23" s="33">
        <f t="shared" si="9"/>
        <v>3156</v>
      </c>
      <c r="K23" s="33">
        <f t="shared" si="9"/>
        <v>2111</v>
      </c>
      <c r="L23" s="33">
        <f t="shared" si="9"/>
        <v>66</v>
      </c>
      <c r="M23" s="33">
        <f>SUM(M7:M22)</f>
        <v>87</v>
      </c>
      <c r="N23" s="33">
        <f t="shared" si="9"/>
        <v>5</v>
      </c>
      <c r="O23" s="33">
        <f>SUM(O7:O22)</f>
        <v>14</v>
      </c>
      <c r="P23" s="33">
        <f t="shared" si="9"/>
        <v>158</v>
      </c>
      <c r="Q23" s="33">
        <f>SUM(Q7:Q22)</f>
        <v>340</v>
      </c>
      <c r="R23" s="33">
        <f t="shared" si="9"/>
        <v>172</v>
      </c>
      <c r="S23" s="33">
        <f t="shared" si="9"/>
        <v>150</v>
      </c>
      <c r="T23" s="34">
        <f t="shared" si="9"/>
        <v>82</v>
      </c>
      <c r="U23" s="34">
        <f t="shared" si="9"/>
        <v>151</v>
      </c>
      <c r="V23" s="34">
        <f t="shared" si="9"/>
        <v>264</v>
      </c>
      <c r="W23" s="34">
        <f t="shared" si="9"/>
        <v>376</v>
      </c>
      <c r="X23" s="34">
        <f t="shared" si="9"/>
        <v>80</v>
      </c>
      <c r="Y23" s="34">
        <f t="shared" si="9"/>
        <v>104</v>
      </c>
      <c r="Z23" s="35">
        <f t="shared" si="9"/>
        <v>32</v>
      </c>
      <c r="AA23" s="36">
        <f t="shared" si="9"/>
        <v>27</v>
      </c>
      <c r="AB23" s="36">
        <f t="shared" si="9"/>
        <v>205</v>
      </c>
      <c r="AC23" s="36">
        <f>SUM(AC7:AC22)</f>
        <v>236</v>
      </c>
      <c r="AD23" s="36">
        <f>SUM(AD7:AD22)</f>
        <v>12</v>
      </c>
      <c r="AE23" s="36">
        <f>SUM(AE7:AE22)</f>
        <v>11</v>
      </c>
    </row>
    <row r="24" spans="1:31" s="37" customFormat="1" ht="21" x14ac:dyDescent="0.35">
      <c r="A24" s="589" t="s">
        <v>159</v>
      </c>
      <c r="B24" s="590"/>
      <c r="C24" s="591"/>
      <c r="D24" s="592">
        <f>SUM(D23:E23)</f>
        <v>798</v>
      </c>
      <c r="E24" s="552"/>
      <c r="F24" s="592">
        <f>SUM(F23:G23)</f>
        <v>5305</v>
      </c>
      <c r="G24" s="552"/>
      <c r="H24" s="592">
        <f>SUM(H23:I23)</f>
        <v>1826</v>
      </c>
      <c r="I24" s="552"/>
      <c r="J24" s="592">
        <f>SUM(J23:K23)</f>
        <v>5267</v>
      </c>
      <c r="K24" s="552"/>
      <c r="L24" s="592">
        <f>SUM(L23:M23)</f>
        <v>153</v>
      </c>
      <c r="M24" s="552"/>
      <c r="N24" s="592">
        <f>SUM(N23:O23)</f>
        <v>19</v>
      </c>
      <c r="O24" s="552"/>
      <c r="P24" s="592">
        <f>SUM(P23:Q23)</f>
        <v>498</v>
      </c>
      <c r="Q24" s="552"/>
      <c r="R24" s="592">
        <f>SUM(R23:S23)</f>
        <v>322</v>
      </c>
      <c r="S24" s="552"/>
      <c r="T24" s="603">
        <f>SUM(T23:U23)</f>
        <v>233</v>
      </c>
      <c r="U24" s="604"/>
      <c r="V24" s="603">
        <f>SUM(V23:W23)</f>
        <v>640</v>
      </c>
      <c r="W24" s="604"/>
      <c r="X24" s="603">
        <f>SUM(X23:Y23)</f>
        <v>184</v>
      </c>
      <c r="Y24" s="604"/>
      <c r="Z24" s="605">
        <f>SUM(Z23:AA23)</f>
        <v>59</v>
      </c>
      <c r="AA24" s="606"/>
      <c r="AB24" s="605">
        <f>SUM(AB23:AC23)</f>
        <v>441</v>
      </c>
      <c r="AC24" s="606"/>
      <c r="AD24" s="605">
        <f>SUM(AD23:AE23)</f>
        <v>23</v>
      </c>
      <c r="AE24" s="606"/>
    </row>
    <row r="26" spans="1:31" s="40" customFormat="1" x14ac:dyDescent="0.25">
      <c r="B26" s="607" t="s">
        <v>160</v>
      </c>
      <c r="C26" s="607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07"/>
      <c r="AC26" s="607"/>
      <c r="AD26" s="607"/>
    </row>
    <row r="27" spans="1:31" s="43" customFormat="1" ht="21" x14ac:dyDescent="0.25">
      <c r="A27" s="41"/>
      <c r="B27" s="602" t="s">
        <v>161</v>
      </c>
      <c r="C27" s="602"/>
      <c r="D27" s="602"/>
      <c r="E27" s="42"/>
      <c r="J27" s="44"/>
      <c r="K27" s="44"/>
    </row>
    <row r="28" spans="1:31" s="43" customFormat="1" ht="21" x14ac:dyDescent="0.25">
      <c r="B28" s="602" t="s">
        <v>162</v>
      </c>
      <c r="C28" s="602"/>
      <c r="D28" s="602"/>
      <c r="E28" s="42"/>
      <c r="J28" s="44"/>
      <c r="K28" s="44"/>
      <c r="V28" s="41"/>
      <c r="W28" s="41"/>
    </row>
    <row r="29" spans="1:31" s="43" customFormat="1" ht="21" x14ac:dyDescent="0.25">
      <c r="B29" s="602" t="s">
        <v>163</v>
      </c>
      <c r="C29" s="602"/>
      <c r="D29" s="602"/>
      <c r="E29" s="42"/>
      <c r="J29" s="44"/>
      <c r="K29" s="44"/>
      <c r="V29" s="41"/>
      <c r="W29" s="41"/>
    </row>
    <row r="30" spans="1:31" s="43" customFormat="1" ht="21" x14ac:dyDescent="0.25">
      <c r="B30" s="602" t="s">
        <v>164</v>
      </c>
      <c r="C30" s="602"/>
      <c r="D30" s="602"/>
      <c r="E30" s="42"/>
      <c r="J30" s="44"/>
      <c r="K30" s="44"/>
      <c r="V30" s="41"/>
      <c r="W30" s="41"/>
    </row>
    <row r="31" spans="1:31" s="43" customFormat="1" ht="21" x14ac:dyDescent="0.25">
      <c r="B31" s="602" t="s">
        <v>165</v>
      </c>
      <c r="C31" s="602"/>
      <c r="D31" s="602"/>
      <c r="E31" s="42"/>
      <c r="J31" s="44"/>
      <c r="K31" s="44"/>
      <c r="V31" s="41"/>
      <c r="W31" s="41"/>
    </row>
    <row r="32" spans="1:31" s="43" customFormat="1" ht="21" x14ac:dyDescent="0.25">
      <c r="J32" s="44"/>
      <c r="K32" s="44"/>
      <c r="V32" s="41"/>
      <c r="W32" s="41"/>
    </row>
    <row r="33" spans="2:30" s="43" customFormat="1" ht="21" x14ac:dyDescent="0.25">
      <c r="B33" s="607" t="s">
        <v>166</v>
      </c>
      <c r="C33" s="607"/>
      <c r="D33" s="607"/>
      <c r="E33" s="607"/>
      <c r="F33" s="607"/>
      <c r="G33" s="607"/>
      <c r="H33" s="607"/>
      <c r="I33" s="607"/>
      <c r="J33" s="607"/>
      <c r="K33" s="607"/>
      <c r="L33" s="607"/>
      <c r="M33" s="607"/>
      <c r="N33" s="607"/>
      <c r="O33" s="607"/>
      <c r="P33" s="607"/>
      <c r="Q33" s="607"/>
      <c r="R33" s="607"/>
      <c r="S33" s="607"/>
      <c r="T33" s="607"/>
      <c r="U33" s="607"/>
      <c r="V33" s="607"/>
      <c r="W33" s="607"/>
      <c r="X33" s="607"/>
      <c r="Y33" s="607"/>
      <c r="Z33" s="607"/>
      <c r="AA33" s="607"/>
      <c r="AB33" s="607"/>
      <c r="AC33" s="607"/>
      <c r="AD33" s="607"/>
    </row>
    <row r="34" spans="2:30" s="45" customFormat="1" ht="21" x14ac:dyDescent="0.35">
      <c r="J34" s="46"/>
      <c r="K34" s="46"/>
      <c r="V34" s="47"/>
      <c r="W34" s="47"/>
    </row>
    <row r="35" spans="2:30" s="45" customFormat="1" ht="21" x14ac:dyDescent="0.35">
      <c r="J35" s="46"/>
      <c r="K35" s="46"/>
      <c r="V35" s="47"/>
      <c r="W35" s="47"/>
    </row>
    <row r="36" spans="2:30" s="45" customFormat="1" ht="21" x14ac:dyDescent="0.35">
      <c r="J36" s="46"/>
      <c r="K36" s="46"/>
      <c r="V36" s="47"/>
      <c r="W36" s="47"/>
    </row>
    <row r="37" spans="2:30" s="45" customFormat="1" ht="21" x14ac:dyDescent="0.35">
      <c r="J37" s="46"/>
      <c r="K37" s="46"/>
      <c r="V37" s="47"/>
      <c r="W37" s="47"/>
    </row>
    <row r="38" spans="2:30" s="45" customFormat="1" ht="21" x14ac:dyDescent="0.35">
      <c r="J38" s="46"/>
      <c r="K38" s="46"/>
      <c r="V38" s="47"/>
      <c r="W38" s="47"/>
    </row>
  </sheetData>
  <mergeCells count="63">
    <mergeCell ref="B28:D28"/>
    <mergeCell ref="B29:D29"/>
    <mergeCell ref="B30:D30"/>
    <mergeCell ref="B31:D31"/>
    <mergeCell ref="B33:AD33"/>
    <mergeCell ref="X24:Y24"/>
    <mergeCell ref="Z24:AA24"/>
    <mergeCell ref="AB24:AC24"/>
    <mergeCell ref="AD24:AE24"/>
    <mergeCell ref="B26:AD26"/>
    <mergeCell ref="T24:U24"/>
    <mergeCell ref="V24:W24"/>
    <mergeCell ref="B27:D27"/>
    <mergeCell ref="L24:M24"/>
    <mergeCell ref="N24:O24"/>
    <mergeCell ref="P24:Q24"/>
    <mergeCell ref="R24:S24"/>
    <mergeCell ref="J24:K24"/>
    <mergeCell ref="J5:K5"/>
    <mergeCell ref="L5:M5"/>
    <mergeCell ref="A23:C23"/>
    <mergeCell ref="A24:C24"/>
    <mergeCell ref="D24:E24"/>
    <mergeCell ref="F24:G24"/>
    <mergeCell ref="H24:I24"/>
    <mergeCell ref="A7:A22"/>
    <mergeCell ref="B7:B9"/>
    <mergeCell ref="B10:B11"/>
    <mergeCell ref="B12:B13"/>
    <mergeCell ref="B15:B19"/>
    <mergeCell ref="B20:B21"/>
    <mergeCell ref="A1:AD1"/>
    <mergeCell ref="A2:AD2"/>
    <mergeCell ref="A3:AD3"/>
    <mergeCell ref="A4:A6"/>
    <mergeCell ref="B4:B6"/>
    <mergeCell ref="C4:C6"/>
    <mergeCell ref="D4:E4"/>
    <mergeCell ref="F4:G4"/>
    <mergeCell ref="H4:I4"/>
    <mergeCell ref="J4:K4"/>
    <mergeCell ref="X4:Y4"/>
    <mergeCell ref="Z4:AA4"/>
    <mergeCell ref="AB4:AC4"/>
    <mergeCell ref="P4:Q4"/>
    <mergeCell ref="R4:S4"/>
    <mergeCell ref="T4:U4"/>
    <mergeCell ref="AD4:AE4"/>
    <mergeCell ref="D5:E5"/>
    <mergeCell ref="F5:G5"/>
    <mergeCell ref="N5:O5"/>
    <mergeCell ref="L4:M4"/>
    <mergeCell ref="N4:O4"/>
    <mergeCell ref="V4:W4"/>
    <mergeCell ref="AB5:AC5"/>
    <mergeCell ref="AD5:AE5"/>
    <mergeCell ref="P5:Q5"/>
    <mergeCell ref="R5:S5"/>
    <mergeCell ref="T5:U5"/>
    <mergeCell ref="V5:W5"/>
    <mergeCell ref="X5:Y5"/>
    <mergeCell ref="Z5:AA5"/>
    <mergeCell ref="H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opLeftCell="A5" workbookViewId="0">
      <selection activeCell="D24" sqref="D24:AE24"/>
    </sheetView>
  </sheetViews>
  <sheetFormatPr defaultRowHeight="15" x14ac:dyDescent="0.25"/>
  <cols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7109375" customWidth="1"/>
    <col min="9" max="9" width="5.5703125" customWidth="1"/>
    <col min="10" max="10" width="6.7109375" customWidth="1"/>
    <col min="11" max="11" width="5.85546875" customWidth="1"/>
    <col min="12" max="12" width="6.7109375" customWidth="1"/>
    <col min="13" max="13" width="6.140625" customWidth="1"/>
    <col min="14" max="14" width="7" customWidth="1"/>
    <col min="15" max="15" width="6.28515625" customWidth="1"/>
    <col min="16" max="16" width="6.85546875" customWidth="1"/>
    <col min="17" max="17" width="6.140625" customWidth="1"/>
    <col min="18" max="18" width="6.5703125" customWidth="1"/>
    <col min="19" max="19" width="5.7109375" customWidth="1"/>
    <col min="20" max="20" width="7.28515625" customWidth="1"/>
    <col min="21" max="21" width="6" customWidth="1"/>
    <col min="22" max="22" width="7.140625" customWidth="1"/>
    <col min="23" max="23" width="6" customWidth="1"/>
    <col min="24" max="24" width="7.28515625" customWidth="1"/>
    <col min="25" max="25" width="6.42578125" customWidth="1"/>
    <col min="26" max="26" width="7.5703125" customWidth="1"/>
    <col min="27" max="27" width="6.28515625" customWidth="1"/>
    <col min="28" max="28" width="7.28515625" customWidth="1"/>
    <col min="29" max="29" width="5.85546875" customWidth="1"/>
    <col min="30" max="30" width="6.85546875" customWidth="1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ht="87.75" customHeight="1" x14ac:dyDescent="0.25">
      <c r="A2" s="1" t="s">
        <v>0</v>
      </c>
      <c r="B2" s="1" t="s">
        <v>12</v>
      </c>
      <c r="C2" s="1" t="s">
        <v>1</v>
      </c>
      <c r="D2" s="547" t="s">
        <v>15</v>
      </c>
      <c r="E2" s="548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54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55" t="s">
        <v>6</v>
      </c>
      <c r="AE2" s="557"/>
    </row>
    <row r="3" spans="1:31" ht="25.5" x14ac:dyDescent="0.25">
      <c r="A3" s="1"/>
      <c r="B3" s="1"/>
      <c r="C3" s="1"/>
      <c r="D3" s="1" t="s">
        <v>18</v>
      </c>
      <c r="E3" s="1" t="s">
        <v>19</v>
      </c>
      <c r="F3" s="1" t="s">
        <v>18</v>
      </c>
      <c r="G3" s="1" t="s">
        <v>19</v>
      </c>
      <c r="H3" s="1" t="s">
        <v>18</v>
      </c>
      <c r="I3" s="1" t="s">
        <v>19</v>
      </c>
      <c r="J3" s="1" t="s">
        <v>18</v>
      </c>
      <c r="K3" s="1" t="s">
        <v>19</v>
      </c>
      <c r="L3" s="1" t="s">
        <v>18</v>
      </c>
      <c r="M3" s="1" t="s">
        <v>19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19</v>
      </c>
      <c r="X3" s="1" t="s">
        <v>18</v>
      </c>
      <c r="Y3" s="1" t="s">
        <v>19</v>
      </c>
      <c r="Z3" s="1" t="s">
        <v>18</v>
      </c>
      <c r="AA3" s="1" t="s">
        <v>19</v>
      </c>
      <c r="AB3" s="1" t="s">
        <v>18</v>
      </c>
      <c r="AC3" s="1" t="s">
        <v>19</v>
      </c>
      <c r="AD3" s="1" t="s">
        <v>18</v>
      </c>
      <c r="AE3" s="1" t="s">
        <v>19</v>
      </c>
    </row>
    <row r="4" spans="1:31" ht="21" customHeight="1" x14ac:dyDescent="0.25">
      <c r="A4" s="3" t="s">
        <v>167</v>
      </c>
      <c r="B4" s="48" t="s">
        <v>168</v>
      </c>
      <c r="C4" s="48" t="s">
        <v>169</v>
      </c>
      <c r="D4" s="49">
        <v>15</v>
      </c>
      <c r="E4" s="49">
        <v>112</v>
      </c>
      <c r="F4" s="49">
        <v>91</v>
      </c>
      <c r="G4" s="49">
        <v>510</v>
      </c>
      <c r="H4" s="49">
        <v>21</v>
      </c>
      <c r="I4" s="49">
        <v>83</v>
      </c>
      <c r="J4" s="49">
        <v>11</v>
      </c>
      <c r="K4" s="49">
        <v>54</v>
      </c>
      <c r="L4" s="49">
        <v>0</v>
      </c>
      <c r="M4" s="49">
        <v>25</v>
      </c>
      <c r="N4" s="49">
        <v>0</v>
      </c>
      <c r="O4" s="49">
        <v>13</v>
      </c>
      <c r="P4" s="49">
        <v>32</v>
      </c>
      <c r="Q4" s="49">
        <v>206</v>
      </c>
      <c r="R4" s="49">
        <v>8</v>
      </c>
      <c r="S4" s="49">
        <v>32</v>
      </c>
      <c r="T4" s="49">
        <v>2</v>
      </c>
      <c r="U4" s="49">
        <v>22</v>
      </c>
      <c r="V4" s="49">
        <v>6</v>
      </c>
      <c r="W4" s="49">
        <v>46</v>
      </c>
      <c r="X4" s="49">
        <v>11</v>
      </c>
      <c r="Y4" s="49">
        <v>66</v>
      </c>
      <c r="Z4" s="49">
        <v>2</v>
      </c>
      <c r="AA4" s="49">
        <v>1</v>
      </c>
      <c r="AB4" s="49">
        <v>7</v>
      </c>
      <c r="AC4" s="49">
        <v>19</v>
      </c>
      <c r="AD4" s="49"/>
      <c r="AE4" s="49">
        <v>2</v>
      </c>
    </row>
    <row r="5" spans="1:31" ht="25.5" customHeight="1" x14ac:dyDescent="0.25">
      <c r="A5" s="3" t="s">
        <v>167</v>
      </c>
      <c r="B5" s="48" t="s">
        <v>170</v>
      </c>
      <c r="C5" s="48" t="s">
        <v>171</v>
      </c>
      <c r="D5" s="49">
        <v>44</v>
      </c>
      <c r="E5" s="49">
        <v>21</v>
      </c>
      <c r="F5" s="49">
        <v>312</v>
      </c>
      <c r="G5" s="49">
        <v>279</v>
      </c>
      <c r="H5" s="49">
        <v>63</v>
      </c>
      <c r="I5" s="49">
        <v>22</v>
      </c>
      <c r="J5" s="49">
        <v>249</v>
      </c>
      <c r="K5" s="49">
        <v>112</v>
      </c>
      <c r="L5" s="49">
        <v>20</v>
      </c>
      <c r="M5" s="49">
        <v>13</v>
      </c>
      <c r="N5" s="49">
        <v>31</v>
      </c>
      <c r="O5" s="49">
        <v>32</v>
      </c>
      <c r="P5" s="49">
        <v>30</v>
      </c>
      <c r="Q5" s="49">
        <v>15</v>
      </c>
      <c r="R5" s="49">
        <v>12</v>
      </c>
      <c r="S5" s="49">
        <v>7</v>
      </c>
      <c r="T5" s="49">
        <v>7</v>
      </c>
      <c r="U5" s="49">
        <v>22</v>
      </c>
      <c r="V5" s="49">
        <v>25</v>
      </c>
      <c r="W5" s="49">
        <v>42</v>
      </c>
      <c r="X5" s="49">
        <v>15</v>
      </c>
      <c r="Y5" s="49">
        <v>25</v>
      </c>
      <c r="Z5" s="49">
        <v>2</v>
      </c>
      <c r="AA5" s="49">
        <v>5</v>
      </c>
      <c r="AB5" s="49">
        <v>20</v>
      </c>
      <c r="AC5" s="49">
        <v>19</v>
      </c>
      <c r="AD5" s="49">
        <v>1</v>
      </c>
      <c r="AE5" s="49">
        <v>0</v>
      </c>
    </row>
    <row r="6" spans="1:31" ht="28.5" customHeight="1" x14ac:dyDescent="0.25">
      <c r="A6" s="3" t="s">
        <v>167</v>
      </c>
      <c r="B6" s="48" t="s">
        <v>172</v>
      </c>
      <c r="C6" s="48" t="s">
        <v>85</v>
      </c>
      <c r="D6" s="49">
        <v>84</v>
      </c>
      <c r="E6" s="49">
        <v>47</v>
      </c>
      <c r="F6" s="49">
        <v>310</v>
      </c>
      <c r="G6" s="49">
        <v>180</v>
      </c>
      <c r="H6" s="49">
        <v>107</v>
      </c>
      <c r="I6" s="49">
        <v>39</v>
      </c>
      <c r="J6" s="49">
        <v>493</v>
      </c>
      <c r="K6" s="49">
        <v>144</v>
      </c>
      <c r="L6" s="49">
        <v>48</v>
      </c>
      <c r="M6" s="49">
        <v>24</v>
      </c>
      <c r="N6" s="49">
        <v>5</v>
      </c>
      <c r="O6" s="49">
        <v>10</v>
      </c>
      <c r="P6" s="49">
        <v>23</v>
      </c>
      <c r="Q6" s="49">
        <v>29</v>
      </c>
      <c r="R6" s="49">
        <v>24</v>
      </c>
      <c r="S6" s="49">
        <v>8</v>
      </c>
      <c r="T6" s="49">
        <v>24</v>
      </c>
      <c r="U6" s="49">
        <v>31</v>
      </c>
      <c r="V6" s="49">
        <v>57</v>
      </c>
      <c r="W6" s="49">
        <v>54</v>
      </c>
      <c r="X6" s="49">
        <v>27</v>
      </c>
      <c r="Y6" s="49">
        <v>23</v>
      </c>
      <c r="Z6" s="49">
        <v>6</v>
      </c>
      <c r="AA6" s="49">
        <v>8</v>
      </c>
      <c r="AB6" s="49">
        <v>106</v>
      </c>
      <c r="AC6" s="49">
        <v>68</v>
      </c>
      <c r="AD6" s="49">
        <v>4</v>
      </c>
      <c r="AE6" s="49">
        <v>1</v>
      </c>
    </row>
    <row r="7" spans="1:31" ht="75" x14ac:dyDescent="0.25">
      <c r="A7" s="3" t="s">
        <v>167</v>
      </c>
      <c r="B7" s="48" t="s">
        <v>173</v>
      </c>
      <c r="C7" s="50" t="s">
        <v>174</v>
      </c>
      <c r="D7" s="49">
        <v>55</v>
      </c>
      <c r="E7" s="49">
        <v>51</v>
      </c>
      <c r="F7" s="49">
        <v>95</v>
      </c>
      <c r="G7" s="49">
        <v>366</v>
      </c>
      <c r="H7" s="49">
        <v>43</v>
      </c>
      <c r="I7" s="49">
        <v>48</v>
      </c>
      <c r="J7" s="49">
        <v>186</v>
      </c>
      <c r="K7" s="49">
        <v>300</v>
      </c>
      <c r="L7" s="49">
        <v>8</v>
      </c>
      <c r="M7" s="49">
        <v>23</v>
      </c>
      <c r="N7" s="49">
        <v>18</v>
      </c>
      <c r="O7" s="49">
        <v>31</v>
      </c>
      <c r="P7" s="49">
        <v>17</v>
      </c>
      <c r="Q7" s="49">
        <v>23</v>
      </c>
      <c r="R7" s="49">
        <v>11</v>
      </c>
      <c r="S7" s="49">
        <v>13</v>
      </c>
      <c r="T7" s="49">
        <v>8</v>
      </c>
      <c r="U7" s="49">
        <v>29</v>
      </c>
      <c r="V7" s="49">
        <v>29</v>
      </c>
      <c r="W7" s="49">
        <v>69</v>
      </c>
      <c r="X7" s="49">
        <v>14</v>
      </c>
      <c r="Y7" s="49">
        <v>20</v>
      </c>
      <c r="Z7" s="49">
        <v>11</v>
      </c>
      <c r="AA7" s="49">
        <v>11</v>
      </c>
      <c r="AB7" s="49">
        <v>37</v>
      </c>
      <c r="AC7" s="49">
        <v>66</v>
      </c>
      <c r="AD7" s="49">
        <v>4</v>
      </c>
      <c r="AE7" s="49">
        <v>8</v>
      </c>
    </row>
    <row r="8" spans="1:31" s="53" customFormat="1" ht="60" x14ac:dyDescent="0.25">
      <c r="A8" s="3" t="s">
        <v>167</v>
      </c>
      <c r="B8" s="48" t="s">
        <v>168</v>
      </c>
      <c r="C8" s="51" t="s">
        <v>175</v>
      </c>
      <c r="D8" s="52">
        <v>27</v>
      </c>
      <c r="E8" s="52">
        <v>111</v>
      </c>
      <c r="F8" s="52">
        <v>97</v>
      </c>
      <c r="G8" s="52">
        <v>304</v>
      </c>
      <c r="H8" s="52">
        <v>25</v>
      </c>
      <c r="I8" s="52">
        <v>56</v>
      </c>
      <c r="J8" s="52">
        <v>68</v>
      </c>
      <c r="K8" s="52">
        <v>125</v>
      </c>
      <c r="L8" s="52">
        <v>6</v>
      </c>
      <c r="M8" s="52">
        <v>17</v>
      </c>
      <c r="N8" s="52">
        <v>1</v>
      </c>
      <c r="O8" s="52">
        <v>28</v>
      </c>
      <c r="P8" s="52">
        <v>4</v>
      </c>
      <c r="Q8" s="52">
        <v>29</v>
      </c>
      <c r="R8" s="52">
        <v>1</v>
      </c>
      <c r="S8" s="52">
        <v>3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2</v>
      </c>
      <c r="AA8" s="52">
        <v>1</v>
      </c>
      <c r="AB8" s="52">
        <v>2</v>
      </c>
      <c r="AC8" s="52">
        <v>3</v>
      </c>
      <c r="AD8" s="52">
        <v>0</v>
      </c>
      <c r="AE8" s="52">
        <v>1</v>
      </c>
    </row>
    <row r="9" spans="1:31" ht="27" customHeight="1" x14ac:dyDescent="0.25">
      <c r="A9" s="3" t="s">
        <v>167</v>
      </c>
      <c r="B9" s="48" t="s">
        <v>173</v>
      </c>
      <c r="C9" s="54" t="s">
        <v>176</v>
      </c>
      <c r="D9" s="55">
        <v>21</v>
      </c>
      <c r="E9" s="55">
        <v>50</v>
      </c>
      <c r="F9" s="55">
        <v>95</v>
      </c>
      <c r="G9" s="55">
        <v>356</v>
      </c>
      <c r="H9" s="55">
        <v>32</v>
      </c>
      <c r="I9" s="55">
        <v>92</v>
      </c>
      <c r="J9" s="55">
        <v>147</v>
      </c>
      <c r="K9" s="55">
        <v>351</v>
      </c>
      <c r="L9" s="55">
        <v>7</v>
      </c>
      <c r="M9" s="55">
        <v>15</v>
      </c>
      <c r="N9" s="55">
        <v>1</v>
      </c>
      <c r="O9" s="55">
        <v>19</v>
      </c>
      <c r="P9" s="55">
        <v>9</v>
      </c>
      <c r="Q9" s="55">
        <v>26</v>
      </c>
      <c r="R9" s="55">
        <v>5</v>
      </c>
      <c r="S9" s="55">
        <v>9</v>
      </c>
      <c r="T9" s="55">
        <v>5</v>
      </c>
      <c r="U9" s="55">
        <v>55</v>
      </c>
      <c r="V9" s="55">
        <v>13</v>
      </c>
      <c r="W9" s="55">
        <v>129</v>
      </c>
      <c r="X9" s="55">
        <v>1</v>
      </c>
      <c r="Y9" s="55">
        <v>12</v>
      </c>
      <c r="Z9" s="55">
        <v>2</v>
      </c>
      <c r="AA9" s="55">
        <v>3</v>
      </c>
      <c r="AB9" s="55">
        <v>9</v>
      </c>
      <c r="AC9" s="55">
        <v>10</v>
      </c>
      <c r="AD9" s="55">
        <v>3</v>
      </c>
      <c r="AE9" s="55">
        <v>7</v>
      </c>
    </row>
    <row r="10" spans="1:31" ht="29.25" customHeight="1" x14ac:dyDescent="0.25">
      <c r="A10" s="3" t="s">
        <v>167</v>
      </c>
      <c r="B10" s="48" t="s">
        <v>62</v>
      </c>
      <c r="C10" s="48" t="s">
        <v>62</v>
      </c>
      <c r="D10" s="49">
        <v>124</v>
      </c>
      <c r="E10" s="49">
        <v>320</v>
      </c>
      <c r="F10" s="49">
        <v>469</v>
      </c>
      <c r="G10" s="49">
        <v>1106</v>
      </c>
      <c r="H10" s="49">
        <v>114</v>
      </c>
      <c r="I10" s="49">
        <v>282</v>
      </c>
      <c r="J10" s="49">
        <v>796</v>
      </c>
      <c r="K10" s="49">
        <v>1091</v>
      </c>
      <c r="L10" s="49">
        <v>64</v>
      </c>
      <c r="M10" s="49">
        <v>166</v>
      </c>
      <c r="N10" s="49">
        <v>0</v>
      </c>
      <c r="O10" s="49">
        <v>0</v>
      </c>
      <c r="P10" s="49">
        <v>114</v>
      </c>
      <c r="Q10" s="49">
        <v>325</v>
      </c>
      <c r="R10" s="49">
        <v>28</v>
      </c>
      <c r="S10" s="49">
        <v>60</v>
      </c>
      <c r="T10" s="49">
        <v>57</v>
      </c>
      <c r="U10" s="49">
        <v>147</v>
      </c>
      <c r="V10" s="49">
        <v>128</v>
      </c>
      <c r="W10" s="49">
        <v>273</v>
      </c>
      <c r="X10" s="49">
        <v>60</v>
      </c>
      <c r="Y10" s="49">
        <v>127</v>
      </c>
      <c r="Z10" s="49">
        <v>9</v>
      </c>
      <c r="AA10" s="49">
        <v>12</v>
      </c>
      <c r="AB10" s="49">
        <v>277</v>
      </c>
      <c r="AC10" s="49">
        <v>292</v>
      </c>
      <c r="AD10" s="49">
        <v>5</v>
      </c>
      <c r="AE10" s="49">
        <v>8</v>
      </c>
    </row>
    <row r="11" spans="1:31" ht="24.75" customHeight="1" x14ac:dyDescent="0.25">
      <c r="A11" s="3" t="s">
        <v>167</v>
      </c>
      <c r="B11" s="48" t="s">
        <v>84</v>
      </c>
      <c r="C11" s="48" t="s">
        <v>177</v>
      </c>
      <c r="D11" s="49">
        <v>11</v>
      </c>
      <c r="E11" s="49">
        <v>14</v>
      </c>
      <c r="F11" s="49">
        <v>107</v>
      </c>
      <c r="G11" s="49">
        <v>266</v>
      </c>
      <c r="H11" s="49">
        <v>42</v>
      </c>
      <c r="I11" s="49">
        <v>109</v>
      </c>
      <c r="J11" s="49">
        <v>43</v>
      </c>
      <c r="K11" s="49">
        <v>74</v>
      </c>
      <c r="L11" s="49">
        <v>0</v>
      </c>
      <c r="M11" s="49">
        <v>5</v>
      </c>
      <c r="N11" s="49">
        <v>0</v>
      </c>
      <c r="O11" s="49">
        <v>4</v>
      </c>
      <c r="P11" s="49">
        <v>5</v>
      </c>
      <c r="Q11" s="49">
        <v>27</v>
      </c>
      <c r="R11" s="49">
        <v>7</v>
      </c>
      <c r="S11" s="49">
        <v>30</v>
      </c>
      <c r="T11" s="49"/>
      <c r="U11" s="49"/>
      <c r="V11" s="49"/>
      <c r="W11" s="49"/>
      <c r="X11" s="49"/>
      <c r="Y11" s="49"/>
      <c r="Z11" s="49">
        <v>2</v>
      </c>
      <c r="AA11" s="49">
        <v>2</v>
      </c>
      <c r="AB11" s="49">
        <v>30</v>
      </c>
      <c r="AC11" s="49">
        <v>41</v>
      </c>
      <c r="AD11" s="49">
        <v>1</v>
      </c>
      <c r="AE11" s="49">
        <v>0</v>
      </c>
    </row>
    <row r="12" spans="1:31" ht="21.75" customHeight="1" x14ac:dyDescent="0.25">
      <c r="A12" s="9" t="s">
        <v>167</v>
      </c>
      <c r="B12" s="56" t="s">
        <v>178</v>
      </c>
      <c r="C12" s="56" t="s">
        <v>179</v>
      </c>
      <c r="D12" s="55">
        <v>13</v>
      </c>
      <c r="E12" s="55">
        <v>9</v>
      </c>
      <c r="F12" s="57">
        <v>178</v>
      </c>
      <c r="G12" s="57">
        <v>247</v>
      </c>
      <c r="H12" s="57">
        <v>117</v>
      </c>
      <c r="I12" s="57">
        <v>67</v>
      </c>
      <c r="J12" s="58">
        <v>171</v>
      </c>
      <c r="K12" s="57">
        <v>91</v>
      </c>
      <c r="L12" s="55">
        <v>12</v>
      </c>
      <c r="M12" s="55">
        <v>12</v>
      </c>
      <c r="N12" s="57">
        <v>4</v>
      </c>
      <c r="O12" s="57">
        <v>6</v>
      </c>
      <c r="P12" s="57">
        <v>27</v>
      </c>
      <c r="Q12" s="57">
        <v>21</v>
      </c>
      <c r="R12" s="57">
        <v>3</v>
      </c>
      <c r="S12" s="57">
        <v>0</v>
      </c>
      <c r="T12" s="55">
        <v>26</v>
      </c>
      <c r="U12" s="55">
        <v>60</v>
      </c>
      <c r="V12" s="55">
        <v>38</v>
      </c>
      <c r="W12" s="55">
        <v>84</v>
      </c>
      <c r="X12" s="55">
        <v>12</v>
      </c>
      <c r="Y12" s="55">
        <v>14</v>
      </c>
      <c r="Z12" s="55">
        <v>7</v>
      </c>
      <c r="AA12" s="55">
        <v>4</v>
      </c>
      <c r="AB12" s="55">
        <v>26</v>
      </c>
      <c r="AC12" s="55">
        <v>22</v>
      </c>
      <c r="AD12" s="55">
        <v>0</v>
      </c>
      <c r="AE12" s="55">
        <v>2</v>
      </c>
    </row>
    <row r="13" spans="1:31" ht="19.5" customHeight="1" x14ac:dyDescent="0.25">
      <c r="A13" s="3" t="s">
        <v>167</v>
      </c>
      <c r="B13" s="48" t="s">
        <v>168</v>
      </c>
      <c r="C13" s="48" t="s">
        <v>180</v>
      </c>
      <c r="D13" s="49">
        <v>69</v>
      </c>
      <c r="E13" s="49">
        <v>127</v>
      </c>
      <c r="F13" s="49">
        <v>212</v>
      </c>
      <c r="G13" s="49">
        <v>307</v>
      </c>
      <c r="H13" s="49">
        <v>42</v>
      </c>
      <c r="I13" s="49">
        <v>33</v>
      </c>
      <c r="J13" s="49">
        <v>76</v>
      </c>
      <c r="K13" s="49">
        <v>76</v>
      </c>
      <c r="L13" s="49">
        <v>21</v>
      </c>
      <c r="M13" s="49">
        <v>34</v>
      </c>
      <c r="N13" s="49">
        <v>16</v>
      </c>
      <c r="O13" s="49">
        <v>38</v>
      </c>
      <c r="P13" s="49">
        <v>16</v>
      </c>
      <c r="Q13" s="49">
        <v>25</v>
      </c>
      <c r="R13" s="49">
        <v>13</v>
      </c>
      <c r="S13" s="49">
        <v>10</v>
      </c>
      <c r="T13" s="49"/>
      <c r="U13" s="49"/>
      <c r="V13" s="49"/>
      <c r="W13" s="49"/>
      <c r="X13" s="49"/>
      <c r="Y13" s="49"/>
      <c r="Z13" s="49"/>
      <c r="AA13" s="49"/>
      <c r="AB13" s="49">
        <v>2</v>
      </c>
      <c r="AC13" s="49">
        <v>2</v>
      </c>
      <c r="AD13" s="49"/>
      <c r="AE13" s="49">
        <v>2</v>
      </c>
    </row>
    <row r="14" spans="1:31" s="62" customFormat="1" ht="21" customHeight="1" x14ac:dyDescent="0.25">
      <c r="A14" s="3" t="s">
        <v>167</v>
      </c>
      <c r="B14" s="59" t="s">
        <v>100</v>
      </c>
      <c r="C14" s="60" t="s">
        <v>101</v>
      </c>
      <c r="D14" s="49">
        <v>61</v>
      </c>
      <c r="E14" s="49">
        <v>68</v>
      </c>
      <c r="F14" s="49">
        <v>242</v>
      </c>
      <c r="G14" s="49">
        <v>316</v>
      </c>
      <c r="H14" s="49">
        <v>30</v>
      </c>
      <c r="I14" s="49">
        <v>36</v>
      </c>
      <c r="J14" s="49">
        <v>109</v>
      </c>
      <c r="K14" s="49">
        <v>96</v>
      </c>
      <c r="L14" s="49">
        <v>16</v>
      </c>
      <c r="M14" s="49">
        <v>53</v>
      </c>
      <c r="N14" s="49">
        <v>40</v>
      </c>
      <c r="O14" s="49">
        <v>46</v>
      </c>
      <c r="P14" s="49">
        <v>12</v>
      </c>
      <c r="Q14" s="49">
        <v>20</v>
      </c>
      <c r="R14" s="49">
        <v>7</v>
      </c>
      <c r="S14" s="49">
        <v>6</v>
      </c>
      <c r="T14" s="61">
        <v>82</v>
      </c>
      <c r="U14" s="61">
        <v>247</v>
      </c>
      <c r="V14" s="61">
        <v>313</v>
      </c>
      <c r="W14" s="61">
        <v>635</v>
      </c>
      <c r="X14" s="61">
        <v>87</v>
      </c>
      <c r="Y14" s="61">
        <v>202</v>
      </c>
      <c r="Z14" s="61">
        <v>27</v>
      </c>
      <c r="AA14" s="61">
        <v>35</v>
      </c>
      <c r="AB14" s="61">
        <v>118</v>
      </c>
      <c r="AC14" s="49">
        <v>118</v>
      </c>
      <c r="AD14" s="49">
        <v>18</v>
      </c>
      <c r="AE14" s="49">
        <v>11</v>
      </c>
    </row>
    <row r="15" spans="1:31" ht="22.5" customHeight="1" x14ac:dyDescent="0.25">
      <c r="A15" s="3" t="s">
        <v>167</v>
      </c>
      <c r="B15" s="48" t="s">
        <v>100</v>
      </c>
      <c r="C15" s="48" t="s">
        <v>181</v>
      </c>
      <c r="D15" s="49">
        <v>52</v>
      </c>
      <c r="E15" s="49">
        <v>90</v>
      </c>
      <c r="F15" s="49">
        <v>192</v>
      </c>
      <c r="G15" s="49">
        <v>321</v>
      </c>
      <c r="H15" s="49">
        <v>51</v>
      </c>
      <c r="I15" s="49">
        <v>65</v>
      </c>
      <c r="J15" s="49">
        <v>109</v>
      </c>
      <c r="K15" s="49">
        <v>140</v>
      </c>
      <c r="L15" s="49">
        <v>15</v>
      </c>
      <c r="M15" s="49">
        <v>20</v>
      </c>
      <c r="N15" s="49">
        <v>6</v>
      </c>
      <c r="O15" s="49">
        <v>9</v>
      </c>
      <c r="P15" s="49">
        <v>34</v>
      </c>
      <c r="Q15" s="49">
        <v>82</v>
      </c>
      <c r="R15" s="49">
        <v>9</v>
      </c>
      <c r="S15" s="49">
        <v>7</v>
      </c>
      <c r="T15" s="49">
        <v>17</v>
      </c>
      <c r="U15" s="49">
        <v>49</v>
      </c>
      <c r="V15" s="49">
        <v>33</v>
      </c>
      <c r="W15" s="49">
        <v>100</v>
      </c>
      <c r="X15" s="49">
        <v>26</v>
      </c>
      <c r="Y15" s="49">
        <v>58</v>
      </c>
      <c r="Z15" s="49">
        <v>7</v>
      </c>
      <c r="AA15" s="49">
        <v>6</v>
      </c>
      <c r="AB15" s="49">
        <v>16</v>
      </c>
      <c r="AC15" s="49">
        <v>29</v>
      </c>
      <c r="AD15" s="49">
        <v>3</v>
      </c>
      <c r="AE15" s="49">
        <v>0</v>
      </c>
    </row>
    <row r="16" spans="1:31" ht="18.75" customHeight="1" x14ac:dyDescent="0.25">
      <c r="A16" s="3" t="s">
        <v>167</v>
      </c>
      <c r="B16" s="3" t="s">
        <v>172</v>
      </c>
      <c r="C16" s="3" t="s">
        <v>182</v>
      </c>
      <c r="D16" s="49">
        <v>34</v>
      </c>
      <c r="E16" s="49">
        <v>27</v>
      </c>
      <c r="F16" s="49">
        <v>241</v>
      </c>
      <c r="G16" s="49">
        <v>234</v>
      </c>
      <c r="H16" s="49">
        <v>78</v>
      </c>
      <c r="I16" s="49">
        <v>38</v>
      </c>
      <c r="J16" s="49">
        <v>134</v>
      </c>
      <c r="K16" s="49">
        <v>82</v>
      </c>
      <c r="L16" s="49">
        <v>15</v>
      </c>
      <c r="M16" s="49">
        <v>7</v>
      </c>
      <c r="N16" s="49">
        <v>4</v>
      </c>
      <c r="O16" s="49">
        <v>16</v>
      </c>
      <c r="P16" s="49">
        <v>22</v>
      </c>
      <c r="Q16" s="49">
        <v>21</v>
      </c>
      <c r="R16" s="49">
        <v>11</v>
      </c>
      <c r="S16" s="49">
        <v>3</v>
      </c>
      <c r="T16" s="49">
        <v>10</v>
      </c>
      <c r="U16" s="49">
        <v>16</v>
      </c>
      <c r="V16" s="49">
        <v>27</v>
      </c>
      <c r="W16" s="49">
        <v>45</v>
      </c>
      <c r="X16" s="49">
        <v>10</v>
      </c>
      <c r="Y16" s="49">
        <v>12</v>
      </c>
      <c r="Z16" s="49">
        <v>2</v>
      </c>
      <c r="AA16" s="49">
        <v>7</v>
      </c>
      <c r="AB16" s="49">
        <v>40</v>
      </c>
      <c r="AC16" s="49">
        <v>31</v>
      </c>
      <c r="AD16" s="49">
        <v>2</v>
      </c>
      <c r="AE16" s="49">
        <v>1</v>
      </c>
    </row>
    <row r="17" spans="1:31" ht="21" customHeight="1" x14ac:dyDescent="0.25">
      <c r="A17" s="48" t="s">
        <v>167</v>
      </c>
      <c r="B17" s="63" t="s">
        <v>183</v>
      </c>
      <c r="C17" s="48" t="s">
        <v>184</v>
      </c>
      <c r="D17" s="52">
        <v>19</v>
      </c>
      <c r="E17" s="52">
        <v>244</v>
      </c>
      <c r="F17" s="52">
        <v>39</v>
      </c>
      <c r="G17" s="52">
        <v>602</v>
      </c>
      <c r="H17" s="52">
        <v>17</v>
      </c>
      <c r="I17" s="52">
        <v>70</v>
      </c>
      <c r="J17" s="52">
        <v>35</v>
      </c>
      <c r="K17" s="52">
        <v>219</v>
      </c>
      <c r="L17" s="52">
        <v>8</v>
      </c>
      <c r="M17" s="52">
        <v>66</v>
      </c>
      <c r="N17" s="52">
        <v>1</v>
      </c>
      <c r="O17" s="52">
        <v>60</v>
      </c>
      <c r="P17" s="52">
        <v>11</v>
      </c>
      <c r="Q17" s="52">
        <v>164</v>
      </c>
      <c r="R17" s="52">
        <v>6</v>
      </c>
      <c r="S17" s="52">
        <v>29</v>
      </c>
      <c r="T17" s="52">
        <v>3</v>
      </c>
      <c r="U17" s="52">
        <v>29</v>
      </c>
      <c r="V17" s="52">
        <v>3</v>
      </c>
      <c r="W17" s="52">
        <v>27</v>
      </c>
      <c r="X17" s="52">
        <v>4</v>
      </c>
      <c r="Y17" s="52">
        <v>27</v>
      </c>
      <c r="Z17" s="52">
        <v>0</v>
      </c>
      <c r="AA17" s="52">
        <v>0</v>
      </c>
      <c r="AB17" s="52">
        <v>6</v>
      </c>
      <c r="AC17" s="52">
        <v>17</v>
      </c>
      <c r="AD17" s="52">
        <v>1</v>
      </c>
      <c r="AE17" s="52">
        <v>4</v>
      </c>
    </row>
    <row r="18" spans="1:31" ht="21.75" customHeight="1" x14ac:dyDescent="0.25">
      <c r="A18" s="3" t="s">
        <v>167</v>
      </c>
      <c r="B18" s="3" t="s">
        <v>84</v>
      </c>
      <c r="C18" s="3" t="s">
        <v>185</v>
      </c>
      <c r="D18" s="49">
        <v>93</v>
      </c>
      <c r="E18" s="49">
        <v>36</v>
      </c>
      <c r="F18" s="49">
        <v>442</v>
      </c>
      <c r="G18" s="49">
        <v>128</v>
      </c>
      <c r="H18" s="49">
        <v>115</v>
      </c>
      <c r="I18" s="49">
        <v>37</v>
      </c>
      <c r="J18" s="49">
        <v>208</v>
      </c>
      <c r="K18" s="49">
        <v>55</v>
      </c>
      <c r="L18" s="49">
        <v>18</v>
      </c>
      <c r="M18" s="49">
        <v>7</v>
      </c>
      <c r="N18" s="49">
        <v>6</v>
      </c>
      <c r="O18" s="49">
        <v>8</v>
      </c>
      <c r="P18" s="49">
        <v>62</v>
      </c>
      <c r="Q18" s="49">
        <v>23</v>
      </c>
      <c r="R18" s="49">
        <v>8</v>
      </c>
      <c r="S18" s="49">
        <v>2</v>
      </c>
      <c r="T18" s="49">
        <v>7</v>
      </c>
      <c r="U18" s="49">
        <v>6</v>
      </c>
      <c r="V18" s="49">
        <v>26</v>
      </c>
      <c r="W18" s="49">
        <v>14</v>
      </c>
      <c r="X18" s="49">
        <v>11</v>
      </c>
      <c r="Y18" s="49">
        <v>5</v>
      </c>
      <c r="Z18" s="49">
        <v>7</v>
      </c>
      <c r="AA18" s="49">
        <v>1</v>
      </c>
      <c r="AB18" s="49">
        <v>50</v>
      </c>
      <c r="AC18" s="49">
        <v>16</v>
      </c>
      <c r="AD18" s="49">
        <v>3</v>
      </c>
      <c r="AE18" s="49">
        <v>2</v>
      </c>
    </row>
    <row r="19" spans="1:31" ht="21.75" customHeight="1" x14ac:dyDescent="0.25">
      <c r="A19" s="3" t="s">
        <v>167</v>
      </c>
      <c r="B19" s="3" t="s">
        <v>186</v>
      </c>
      <c r="C19" s="3" t="s">
        <v>187</v>
      </c>
      <c r="D19" s="49">
        <v>129</v>
      </c>
      <c r="E19" s="49">
        <v>114</v>
      </c>
      <c r="F19" s="49">
        <v>531</v>
      </c>
      <c r="G19" s="49">
        <v>377</v>
      </c>
      <c r="H19" s="49">
        <v>120</v>
      </c>
      <c r="I19" s="49">
        <v>33</v>
      </c>
      <c r="J19" s="49">
        <v>308</v>
      </c>
      <c r="K19" s="49">
        <v>216</v>
      </c>
      <c r="L19" s="49">
        <v>73</v>
      </c>
      <c r="M19" s="49">
        <v>55</v>
      </c>
      <c r="N19" s="49">
        <v>31</v>
      </c>
      <c r="O19" s="49">
        <v>41</v>
      </c>
      <c r="P19" s="49">
        <v>81</v>
      </c>
      <c r="Q19" s="49">
        <v>49</v>
      </c>
      <c r="R19" s="49">
        <v>32</v>
      </c>
      <c r="S19" s="49">
        <v>21</v>
      </c>
      <c r="T19" s="49">
        <v>20</v>
      </c>
      <c r="U19" s="49">
        <v>16</v>
      </c>
      <c r="V19" s="49">
        <v>35</v>
      </c>
      <c r="W19" s="49">
        <v>22</v>
      </c>
      <c r="X19" s="49">
        <v>13</v>
      </c>
      <c r="Y19" s="49">
        <v>16</v>
      </c>
      <c r="Z19" s="49">
        <v>8</v>
      </c>
      <c r="AA19" s="49">
        <v>1</v>
      </c>
      <c r="AB19" s="49">
        <v>39</v>
      </c>
      <c r="AC19" s="49">
        <v>18</v>
      </c>
      <c r="AD19" s="49">
        <v>1</v>
      </c>
      <c r="AE19" s="49">
        <v>1</v>
      </c>
    </row>
    <row r="20" spans="1:31" ht="23.25" customHeight="1" x14ac:dyDescent="0.25">
      <c r="A20" s="3" t="s">
        <v>167</v>
      </c>
      <c r="B20" s="3" t="s">
        <v>188</v>
      </c>
      <c r="C20" s="3" t="s">
        <v>189</v>
      </c>
      <c r="D20" s="49">
        <v>77</v>
      </c>
      <c r="E20" s="49">
        <v>220</v>
      </c>
      <c r="F20" s="49">
        <v>210</v>
      </c>
      <c r="G20" s="49">
        <v>619</v>
      </c>
      <c r="H20" s="49">
        <v>229</v>
      </c>
      <c r="I20" s="49">
        <v>665</v>
      </c>
      <c r="J20" s="49">
        <v>135</v>
      </c>
      <c r="K20" s="49">
        <v>210</v>
      </c>
      <c r="L20" s="49">
        <v>16</v>
      </c>
      <c r="M20" s="49">
        <v>54</v>
      </c>
      <c r="N20" s="49">
        <v>23</v>
      </c>
      <c r="O20" s="49">
        <v>106</v>
      </c>
      <c r="P20" s="49">
        <v>45</v>
      </c>
      <c r="Q20" s="49">
        <v>175</v>
      </c>
      <c r="R20" s="49">
        <v>8</v>
      </c>
      <c r="S20" s="49">
        <v>26</v>
      </c>
      <c r="T20" s="49">
        <v>14</v>
      </c>
      <c r="U20" s="49">
        <v>65</v>
      </c>
      <c r="V20" s="49">
        <v>29</v>
      </c>
      <c r="W20" s="49">
        <v>168</v>
      </c>
      <c r="X20" s="49">
        <v>26</v>
      </c>
      <c r="Y20" s="49">
        <v>88</v>
      </c>
      <c r="Z20" s="49">
        <v>0</v>
      </c>
      <c r="AA20" s="49">
        <v>0</v>
      </c>
      <c r="AB20" s="49">
        <v>18</v>
      </c>
      <c r="AC20" s="49">
        <v>36</v>
      </c>
      <c r="AD20" s="49">
        <v>1</v>
      </c>
      <c r="AE20" s="49">
        <v>4</v>
      </c>
    </row>
    <row r="21" spans="1:31" ht="90" x14ac:dyDescent="0.25">
      <c r="A21" s="3" t="s">
        <v>167</v>
      </c>
      <c r="B21" s="4" t="s">
        <v>173</v>
      </c>
      <c r="C21" s="4" t="s">
        <v>190</v>
      </c>
      <c r="D21" s="49">
        <v>46</v>
      </c>
      <c r="E21" s="49">
        <v>159</v>
      </c>
      <c r="F21" s="49">
        <v>111</v>
      </c>
      <c r="G21" s="49">
        <v>495</v>
      </c>
      <c r="H21" s="49">
        <v>21</v>
      </c>
      <c r="I21" s="49">
        <v>60</v>
      </c>
      <c r="J21" s="49">
        <v>78</v>
      </c>
      <c r="K21" s="49">
        <v>214</v>
      </c>
      <c r="L21" s="49">
        <v>6</v>
      </c>
      <c r="M21" s="49">
        <v>34</v>
      </c>
      <c r="N21" s="49">
        <v>24</v>
      </c>
      <c r="O21" s="49">
        <v>106</v>
      </c>
      <c r="P21" s="49">
        <v>14</v>
      </c>
      <c r="Q21" s="49">
        <v>42</v>
      </c>
      <c r="R21" s="49">
        <v>1</v>
      </c>
      <c r="S21" s="49">
        <v>6</v>
      </c>
      <c r="T21" s="49">
        <v>21</v>
      </c>
      <c r="U21" s="49">
        <v>102</v>
      </c>
      <c r="V21" s="49">
        <v>47</v>
      </c>
      <c r="W21" s="49">
        <v>245</v>
      </c>
      <c r="X21" s="49">
        <v>23</v>
      </c>
      <c r="Y21" s="49">
        <v>90</v>
      </c>
      <c r="Z21" s="49">
        <v>2</v>
      </c>
      <c r="AA21" s="49">
        <v>11</v>
      </c>
      <c r="AB21" s="49">
        <v>19</v>
      </c>
      <c r="AC21" s="49">
        <v>53</v>
      </c>
      <c r="AD21" s="49">
        <v>3</v>
      </c>
      <c r="AE21" s="49">
        <v>2</v>
      </c>
    </row>
    <row r="22" spans="1:31" x14ac:dyDescent="0.25">
      <c r="A22" s="3" t="s">
        <v>167</v>
      </c>
      <c r="B22" s="3" t="s">
        <v>191</v>
      </c>
      <c r="C22" s="3" t="s">
        <v>192</v>
      </c>
      <c r="D22" s="49">
        <v>273</v>
      </c>
      <c r="E22" s="49">
        <v>204</v>
      </c>
      <c r="F22" s="49">
        <v>801</v>
      </c>
      <c r="G22" s="49">
        <v>521</v>
      </c>
      <c r="H22" s="61">
        <v>84</v>
      </c>
      <c r="I22" s="61">
        <v>29</v>
      </c>
      <c r="J22" s="49">
        <v>296</v>
      </c>
      <c r="K22" s="49">
        <v>100</v>
      </c>
      <c r="L22" s="49">
        <v>50</v>
      </c>
      <c r="M22" s="49">
        <v>47</v>
      </c>
      <c r="N22" s="49">
        <v>135</v>
      </c>
      <c r="O22" s="49">
        <v>88</v>
      </c>
      <c r="P22" s="49">
        <v>9</v>
      </c>
      <c r="Q22" s="49">
        <v>4</v>
      </c>
      <c r="R22" s="49">
        <v>19</v>
      </c>
      <c r="S22" s="49">
        <v>4</v>
      </c>
      <c r="T22" s="49">
        <v>78</v>
      </c>
      <c r="U22" s="49">
        <v>116</v>
      </c>
      <c r="V22" s="49">
        <v>399</v>
      </c>
      <c r="W22" s="49">
        <v>460</v>
      </c>
      <c r="X22" s="49">
        <v>84</v>
      </c>
      <c r="Y22" s="49">
        <v>108</v>
      </c>
      <c r="Z22" s="49">
        <v>6</v>
      </c>
      <c r="AA22" s="49">
        <v>13</v>
      </c>
      <c r="AB22" s="49">
        <v>84</v>
      </c>
      <c r="AC22" s="49">
        <v>65</v>
      </c>
      <c r="AD22" s="49">
        <v>3</v>
      </c>
      <c r="AE22" s="49">
        <v>5</v>
      </c>
    </row>
    <row r="23" spans="1:31" x14ac:dyDescent="0.25">
      <c r="A23" s="3" t="s">
        <v>167</v>
      </c>
      <c r="B23" s="3" t="s">
        <v>84</v>
      </c>
      <c r="C23" s="3" t="s">
        <v>193</v>
      </c>
      <c r="D23" s="49">
        <v>211</v>
      </c>
      <c r="E23" s="49">
        <v>50</v>
      </c>
      <c r="F23" s="49">
        <v>641</v>
      </c>
      <c r="G23" s="49">
        <v>170</v>
      </c>
      <c r="H23" s="49">
        <v>137</v>
      </c>
      <c r="I23" s="49">
        <v>23</v>
      </c>
      <c r="J23" s="49">
        <v>549</v>
      </c>
      <c r="K23" s="49">
        <v>62</v>
      </c>
      <c r="L23" s="49">
        <v>77</v>
      </c>
      <c r="M23" s="49">
        <v>14</v>
      </c>
      <c r="N23" s="49">
        <v>22</v>
      </c>
      <c r="O23" s="49">
        <v>1</v>
      </c>
      <c r="P23" s="49">
        <v>67</v>
      </c>
      <c r="Q23" s="49">
        <v>25</v>
      </c>
      <c r="R23" s="49">
        <v>42</v>
      </c>
      <c r="S23" s="49">
        <v>2</v>
      </c>
      <c r="T23" s="49">
        <v>11</v>
      </c>
      <c r="U23" s="49">
        <v>9</v>
      </c>
      <c r="V23" s="49">
        <v>35</v>
      </c>
      <c r="W23" s="49">
        <v>15</v>
      </c>
      <c r="X23" s="49">
        <v>11</v>
      </c>
      <c r="Y23" s="49">
        <v>1</v>
      </c>
      <c r="Z23" s="49">
        <v>12</v>
      </c>
      <c r="AA23" s="49">
        <v>3</v>
      </c>
      <c r="AB23" s="49">
        <v>79</v>
      </c>
      <c r="AC23" s="49">
        <v>13</v>
      </c>
      <c r="AD23" s="49">
        <v>4</v>
      </c>
      <c r="AE23" s="49">
        <v>0</v>
      </c>
    </row>
    <row r="24" spans="1:31" x14ac:dyDescent="0.25">
      <c r="C24" s="64" t="s">
        <v>50</v>
      </c>
      <c r="D24" s="65">
        <f t="shared" ref="D24:AE24" si="0">SUM(D4:D23)</f>
        <v>1458</v>
      </c>
      <c r="E24" s="65">
        <f t="shared" si="0"/>
        <v>2074</v>
      </c>
      <c r="F24" s="65">
        <f t="shared" si="0"/>
        <v>5416</v>
      </c>
      <c r="G24" s="65">
        <f t="shared" si="0"/>
        <v>7704</v>
      </c>
      <c r="H24" s="65">
        <f t="shared" si="0"/>
        <v>1488</v>
      </c>
      <c r="I24" s="65">
        <f t="shared" si="0"/>
        <v>1887</v>
      </c>
      <c r="J24" s="65">
        <f t="shared" si="0"/>
        <v>4201</v>
      </c>
      <c r="K24" s="65">
        <f t="shared" si="0"/>
        <v>3812</v>
      </c>
      <c r="L24" s="65">
        <f t="shared" si="0"/>
        <v>480</v>
      </c>
      <c r="M24" s="65">
        <f t="shared" si="0"/>
        <v>691</v>
      </c>
      <c r="N24" s="65">
        <f t="shared" si="0"/>
        <v>368</v>
      </c>
      <c r="O24" s="65">
        <f t="shared" si="0"/>
        <v>662</v>
      </c>
      <c r="P24" s="65">
        <f t="shared" si="0"/>
        <v>634</v>
      </c>
      <c r="Q24" s="65">
        <f t="shared" si="0"/>
        <v>1331</v>
      </c>
      <c r="R24" s="65">
        <f t="shared" si="0"/>
        <v>255</v>
      </c>
      <c r="S24" s="65">
        <f t="shared" si="0"/>
        <v>278</v>
      </c>
      <c r="T24" s="65">
        <f t="shared" si="0"/>
        <v>392</v>
      </c>
      <c r="U24" s="65">
        <f t="shared" si="0"/>
        <v>1021</v>
      </c>
      <c r="V24" s="65">
        <f t="shared" si="0"/>
        <v>1243</v>
      </c>
      <c r="W24" s="65">
        <f t="shared" si="0"/>
        <v>2428</v>
      </c>
      <c r="X24" s="65">
        <f t="shared" si="0"/>
        <v>435</v>
      </c>
      <c r="Y24" s="65">
        <f t="shared" si="0"/>
        <v>894</v>
      </c>
      <c r="Z24" s="65">
        <f t="shared" si="0"/>
        <v>114</v>
      </c>
      <c r="AA24" s="65">
        <f t="shared" si="0"/>
        <v>124</v>
      </c>
      <c r="AB24" s="65">
        <f t="shared" si="0"/>
        <v>985</v>
      </c>
      <c r="AC24" s="65">
        <f t="shared" si="0"/>
        <v>938</v>
      </c>
      <c r="AD24" s="65">
        <f t="shared" si="0"/>
        <v>57</v>
      </c>
      <c r="AE24" s="65">
        <f t="shared" si="0"/>
        <v>61</v>
      </c>
    </row>
    <row r="25" spans="1:31" x14ac:dyDescent="0.25">
      <c r="C25" s="65"/>
      <c r="D25" s="608">
        <v>3532</v>
      </c>
      <c r="E25" s="608"/>
      <c r="F25" s="608">
        <v>13120</v>
      </c>
      <c r="G25" s="608"/>
      <c r="H25" s="608">
        <v>3375</v>
      </c>
      <c r="I25" s="608"/>
      <c r="J25" s="608">
        <v>8013</v>
      </c>
      <c r="K25" s="608"/>
      <c r="L25" s="608">
        <v>1171</v>
      </c>
      <c r="M25" s="608"/>
      <c r="N25" s="608">
        <v>1030</v>
      </c>
      <c r="O25" s="608"/>
      <c r="P25" s="608">
        <v>1965</v>
      </c>
      <c r="Q25" s="608"/>
      <c r="R25" s="608">
        <v>533</v>
      </c>
      <c r="S25" s="608"/>
      <c r="T25" s="608">
        <v>1413</v>
      </c>
      <c r="U25" s="608"/>
      <c r="V25" s="608">
        <v>3671</v>
      </c>
      <c r="W25" s="608"/>
      <c r="X25" s="608">
        <v>1329</v>
      </c>
      <c r="Y25" s="608"/>
      <c r="Z25" s="608">
        <v>238</v>
      </c>
      <c r="AA25" s="608"/>
      <c r="AB25" s="608">
        <v>1923</v>
      </c>
      <c r="AC25" s="608"/>
      <c r="AD25" s="608">
        <v>118</v>
      </c>
      <c r="AE25" s="608"/>
    </row>
  </sheetData>
  <mergeCells count="29">
    <mergeCell ref="Z25:AA25"/>
    <mergeCell ref="AB25:AC25"/>
    <mergeCell ref="AD25:AE25"/>
    <mergeCell ref="N25:O25"/>
    <mergeCell ref="P25:Q25"/>
    <mergeCell ref="R25:S25"/>
    <mergeCell ref="T25:U25"/>
    <mergeCell ref="V25:W25"/>
    <mergeCell ref="X25:Y25"/>
    <mergeCell ref="D25:E25"/>
    <mergeCell ref="F25:G25"/>
    <mergeCell ref="H25:I25"/>
    <mergeCell ref="J25:K25"/>
    <mergeCell ref="L25:M25"/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opLeftCell="G1" workbookViewId="0">
      <selection activeCell="Z4" sqref="Z4:Z36"/>
    </sheetView>
  </sheetViews>
  <sheetFormatPr defaultRowHeight="15" x14ac:dyDescent="0.25"/>
  <cols>
    <col min="1" max="1" width="9.140625" style="5"/>
    <col min="2" max="2" width="12.85546875" style="5" customWidth="1"/>
    <col min="3" max="3" width="23.7109375" style="5" customWidth="1"/>
    <col min="4" max="31" width="6.7109375" style="5" customWidth="1"/>
    <col min="32" max="16384" width="9.140625" style="5"/>
  </cols>
  <sheetData>
    <row r="1" spans="1:31" ht="18.75" x14ac:dyDescent="0.25">
      <c r="A1" s="614" t="s">
        <v>198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</row>
    <row r="2" spans="1:31" ht="87.75" customHeight="1" x14ac:dyDescent="0.25">
      <c r="A2" s="69" t="s">
        <v>0</v>
      </c>
      <c r="B2" s="69" t="s">
        <v>12</v>
      </c>
      <c r="C2" s="69" t="s">
        <v>1</v>
      </c>
      <c r="D2" s="610" t="s">
        <v>199</v>
      </c>
      <c r="E2" s="611"/>
      <c r="F2" s="615" t="s">
        <v>7</v>
      </c>
      <c r="G2" s="611"/>
      <c r="H2" s="615" t="s">
        <v>13</v>
      </c>
      <c r="I2" s="611"/>
      <c r="J2" s="616" t="s">
        <v>8</v>
      </c>
      <c r="K2" s="611"/>
      <c r="L2" s="610" t="s">
        <v>11</v>
      </c>
      <c r="M2" s="611"/>
      <c r="N2" s="610" t="s">
        <v>9</v>
      </c>
      <c r="O2" s="611"/>
      <c r="P2" s="610" t="s">
        <v>14</v>
      </c>
      <c r="Q2" s="611"/>
      <c r="R2" s="610" t="s">
        <v>10</v>
      </c>
      <c r="S2" s="611"/>
      <c r="T2" s="610" t="s">
        <v>2</v>
      </c>
      <c r="U2" s="611"/>
      <c r="V2" s="610" t="s">
        <v>3</v>
      </c>
      <c r="W2" s="611"/>
      <c r="X2" s="610" t="s">
        <v>16</v>
      </c>
      <c r="Y2" s="611"/>
      <c r="Z2" s="610" t="s">
        <v>4</v>
      </c>
      <c r="AA2" s="611"/>
      <c r="AB2" s="610" t="s">
        <v>5</v>
      </c>
      <c r="AC2" s="611"/>
      <c r="AD2" s="610" t="s">
        <v>6</v>
      </c>
      <c r="AE2" s="613"/>
    </row>
    <row r="3" spans="1:31" s="62" customFormat="1" ht="30" customHeight="1" x14ac:dyDescent="0.25">
      <c r="A3" s="69"/>
      <c r="B3" s="69"/>
      <c r="C3" s="69"/>
      <c r="D3" s="69" t="s">
        <v>18</v>
      </c>
      <c r="E3" s="69" t="s">
        <v>19</v>
      </c>
      <c r="F3" s="69" t="s">
        <v>18</v>
      </c>
      <c r="G3" s="69" t="s">
        <v>19</v>
      </c>
      <c r="H3" s="69" t="s">
        <v>18</v>
      </c>
      <c r="I3" s="69" t="s">
        <v>19</v>
      </c>
      <c r="J3" s="69" t="s">
        <v>18</v>
      </c>
      <c r="K3" s="69" t="s">
        <v>19</v>
      </c>
      <c r="L3" s="69" t="s">
        <v>18</v>
      </c>
      <c r="M3" s="69" t="s">
        <v>19</v>
      </c>
      <c r="N3" s="69" t="s">
        <v>18</v>
      </c>
      <c r="O3" s="69" t="s">
        <v>19</v>
      </c>
      <c r="P3" s="69" t="s">
        <v>18</v>
      </c>
      <c r="Q3" s="69" t="s">
        <v>19</v>
      </c>
      <c r="R3" s="69" t="s">
        <v>18</v>
      </c>
      <c r="S3" s="69" t="s">
        <v>19</v>
      </c>
      <c r="T3" s="69" t="s">
        <v>18</v>
      </c>
      <c r="U3" s="69" t="s">
        <v>19</v>
      </c>
      <c r="V3" s="69" t="s">
        <v>18</v>
      </c>
      <c r="W3" s="69" t="s">
        <v>19</v>
      </c>
      <c r="X3" s="69" t="s">
        <v>18</v>
      </c>
      <c r="Y3" s="69" t="s">
        <v>19</v>
      </c>
      <c r="Z3" s="69" t="s">
        <v>18</v>
      </c>
      <c r="AA3" s="69" t="s">
        <v>19</v>
      </c>
      <c r="AB3" s="69" t="s">
        <v>18</v>
      </c>
      <c r="AC3" s="69" t="s">
        <v>19</v>
      </c>
      <c r="AD3" s="69" t="s">
        <v>18</v>
      </c>
      <c r="AE3" s="69" t="s">
        <v>19</v>
      </c>
    </row>
    <row r="4" spans="1:31" s="62" customFormat="1" ht="45" x14ac:dyDescent="0.25">
      <c r="A4" s="70" t="s">
        <v>200</v>
      </c>
      <c r="B4" s="609" t="s">
        <v>201</v>
      </c>
      <c r="C4" s="71" t="s">
        <v>202</v>
      </c>
      <c r="D4" s="72">
        <v>24</v>
      </c>
      <c r="E4" s="72">
        <v>23</v>
      </c>
      <c r="F4" s="72">
        <v>175</v>
      </c>
      <c r="G4" s="72">
        <v>305</v>
      </c>
      <c r="H4" s="72">
        <v>61</v>
      </c>
      <c r="I4" s="72">
        <v>94</v>
      </c>
      <c r="J4" s="72">
        <v>108</v>
      </c>
      <c r="K4" s="72">
        <v>108</v>
      </c>
      <c r="L4" s="72">
        <v>5</v>
      </c>
      <c r="M4" s="72">
        <v>10</v>
      </c>
      <c r="N4" s="72">
        <v>0</v>
      </c>
      <c r="O4" s="72">
        <v>0</v>
      </c>
      <c r="P4" s="72">
        <v>7</v>
      </c>
      <c r="Q4" s="72">
        <v>12</v>
      </c>
      <c r="R4" s="72">
        <v>9</v>
      </c>
      <c r="S4" s="72">
        <v>15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72">
        <v>0</v>
      </c>
      <c r="AC4" s="72">
        <v>0</v>
      </c>
      <c r="AD4" s="72">
        <v>0</v>
      </c>
      <c r="AE4" s="72">
        <v>0</v>
      </c>
    </row>
    <row r="5" spans="1:31" s="62" customFormat="1" x14ac:dyDescent="0.25">
      <c r="A5" s="70" t="s">
        <v>200</v>
      </c>
      <c r="B5" s="609"/>
      <c r="C5" s="71" t="s">
        <v>203</v>
      </c>
      <c r="D5" s="72">
        <v>84</v>
      </c>
      <c r="E5" s="72">
        <v>108</v>
      </c>
      <c r="F5" s="72">
        <v>464</v>
      </c>
      <c r="G5" s="72">
        <v>583</v>
      </c>
      <c r="H5" s="72">
        <v>1036</v>
      </c>
      <c r="I5" s="72">
        <v>1036</v>
      </c>
      <c r="J5" s="72">
        <v>753</v>
      </c>
      <c r="K5" s="72">
        <v>497</v>
      </c>
      <c r="L5" s="72">
        <v>28</v>
      </c>
      <c r="M5" s="72">
        <v>42</v>
      </c>
      <c r="N5" s="72">
        <v>0</v>
      </c>
      <c r="O5" s="72">
        <v>0</v>
      </c>
      <c r="P5" s="72">
        <v>75</v>
      </c>
      <c r="Q5" s="72">
        <v>88</v>
      </c>
      <c r="R5" s="72">
        <v>26</v>
      </c>
      <c r="S5" s="72">
        <v>12</v>
      </c>
      <c r="T5" s="73">
        <v>35</v>
      </c>
      <c r="U5" s="73">
        <v>41</v>
      </c>
      <c r="V5" s="73">
        <v>80</v>
      </c>
      <c r="W5" s="73">
        <v>88</v>
      </c>
      <c r="X5" s="73">
        <v>52</v>
      </c>
      <c r="Y5" s="73">
        <v>72</v>
      </c>
      <c r="Z5" s="72">
        <v>4</v>
      </c>
      <c r="AA5" s="72">
        <v>2</v>
      </c>
      <c r="AB5" s="72">
        <v>15</v>
      </c>
      <c r="AC5" s="72">
        <v>10</v>
      </c>
      <c r="AD5" s="72">
        <v>0</v>
      </c>
      <c r="AE5" s="72">
        <v>0</v>
      </c>
    </row>
    <row r="6" spans="1:31" ht="30" x14ac:dyDescent="0.25">
      <c r="A6" s="74" t="s">
        <v>200</v>
      </c>
      <c r="B6" s="609"/>
      <c r="C6" s="71" t="s">
        <v>204</v>
      </c>
      <c r="D6" s="72">
        <v>14</v>
      </c>
      <c r="E6" s="72">
        <v>12</v>
      </c>
      <c r="F6" s="72">
        <v>141</v>
      </c>
      <c r="G6" s="72">
        <v>233</v>
      </c>
      <c r="H6" s="72">
        <v>142</v>
      </c>
      <c r="I6" s="72">
        <v>230</v>
      </c>
      <c r="J6" s="72">
        <v>405</v>
      </c>
      <c r="K6" s="72">
        <v>327</v>
      </c>
      <c r="L6" s="72">
        <v>22</v>
      </c>
      <c r="M6" s="72">
        <v>13</v>
      </c>
      <c r="N6" s="72">
        <v>1</v>
      </c>
      <c r="O6" s="72">
        <v>0</v>
      </c>
      <c r="P6" s="72">
        <v>2</v>
      </c>
      <c r="Q6" s="72">
        <v>9</v>
      </c>
      <c r="R6" s="72">
        <v>18</v>
      </c>
      <c r="S6" s="72">
        <v>12</v>
      </c>
      <c r="T6" s="72">
        <v>26</v>
      </c>
      <c r="U6" s="72">
        <v>36</v>
      </c>
      <c r="V6" s="72">
        <v>57</v>
      </c>
      <c r="W6" s="72">
        <v>76</v>
      </c>
      <c r="X6" s="72">
        <v>6</v>
      </c>
      <c r="Y6" s="72">
        <v>12</v>
      </c>
      <c r="Z6" s="72">
        <v>8</v>
      </c>
      <c r="AA6" s="72">
        <v>6</v>
      </c>
      <c r="AB6" s="72">
        <v>8</v>
      </c>
      <c r="AC6" s="72">
        <v>6</v>
      </c>
      <c r="AD6" s="72">
        <v>0</v>
      </c>
      <c r="AE6" s="72">
        <v>0</v>
      </c>
    </row>
    <row r="7" spans="1:31" ht="30" x14ac:dyDescent="0.25">
      <c r="A7" s="74" t="s">
        <v>200</v>
      </c>
      <c r="B7" s="609"/>
      <c r="C7" s="71" t="s">
        <v>205</v>
      </c>
      <c r="D7" s="72">
        <v>52</v>
      </c>
      <c r="E7" s="72">
        <v>100</v>
      </c>
      <c r="F7" s="72">
        <v>207</v>
      </c>
      <c r="G7" s="72">
        <v>418</v>
      </c>
      <c r="H7" s="72">
        <v>94</v>
      </c>
      <c r="I7" s="72">
        <v>171</v>
      </c>
      <c r="J7" s="72">
        <v>259</v>
      </c>
      <c r="K7" s="72">
        <v>338</v>
      </c>
      <c r="L7" s="72">
        <v>18</v>
      </c>
      <c r="M7" s="72">
        <v>21</v>
      </c>
      <c r="N7" s="72">
        <v>0</v>
      </c>
      <c r="O7" s="72">
        <v>0</v>
      </c>
      <c r="P7" s="72">
        <v>3</v>
      </c>
      <c r="Q7" s="72">
        <v>6</v>
      </c>
      <c r="R7" s="72">
        <v>9</v>
      </c>
      <c r="S7" s="72">
        <v>23</v>
      </c>
      <c r="T7" s="72">
        <v>4</v>
      </c>
      <c r="U7" s="72">
        <v>11</v>
      </c>
      <c r="V7" s="72">
        <v>13</v>
      </c>
      <c r="W7" s="72">
        <v>36</v>
      </c>
      <c r="X7" s="72">
        <v>6</v>
      </c>
      <c r="Y7" s="72">
        <v>4</v>
      </c>
      <c r="Z7" s="72">
        <v>3</v>
      </c>
      <c r="AA7" s="72">
        <v>3</v>
      </c>
      <c r="AB7" s="72">
        <v>9</v>
      </c>
      <c r="AC7" s="72">
        <v>3</v>
      </c>
      <c r="AD7" s="72">
        <v>0</v>
      </c>
      <c r="AE7" s="72">
        <v>0</v>
      </c>
    </row>
    <row r="8" spans="1:31" ht="30" x14ac:dyDescent="0.25">
      <c r="A8" s="74" t="s">
        <v>200</v>
      </c>
      <c r="B8" s="609" t="s">
        <v>206</v>
      </c>
      <c r="C8" s="71" t="s">
        <v>207</v>
      </c>
      <c r="D8" s="72">
        <v>17</v>
      </c>
      <c r="E8" s="72">
        <v>66</v>
      </c>
      <c r="F8" s="72">
        <v>108</v>
      </c>
      <c r="G8" s="72">
        <v>348</v>
      </c>
      <c r="H8" s="72">
        <v>45</v>
      </c>
      <c r="I8" s="72">
        <v>172</v>
      </c>
      <c r="J8" s="72">
        <v>108</v>
      </c>
      <c r="K8" s="72">
        <v>602</v>
      </c>
      <c r="L8" s="72">
        <v>6</v>
      </c>
      <c r="M8" s="72">
        <v>6</v>
      </c>
      <c r="N8" s="72">
        <v>0</v>
      </c>
      <c r="O8" s="72">
        <v>0</v>
      </c>
      <c r="P8" s="72">
        <v>1</v>
      </c>
      <c r="Q8" s="72">
        <v>23</v>
      </c>
      <c r="R8" s="72">
        <v>1</v>
      </c>
      <c r="S8" s="72">
        <v>46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</row>
    <row r="9" spans="1:31" ht="30" x14ac:dyDescent="0.25">
      <c r="A9" s="74" t="s">
        <v>200</v>
      </c>
      <c r="B9" s="609"/>
      <c r="C9" s="71" t="s">
        <v>208</v>
      </c>
      <c r="D9" s="72">
        <v>20</v>
      </c>
      <c r="E9" s="72">
        <v>59</v>
      </c>
      <c r="F9" s="72">
        <v>87</v>
      </c>
      <c r="G9" s="72">
        <v>221</v>
      </c>
      <c r="H9" s="72">
        <v>36</v>
      </c>
      <c r="I9" s="72">
        <v>85</v>
      </c>
      <c r="J9" s="72">
        <v>17</v>
      </c>
      <c r="K9" s="72">
        <v>66</v>
      </c>
      <c r="L9" s="72">
        <v>8</v>
      </c>
      <c r="M9" s="72">
        <v>27</v>
      </c>
      <c r="N9" s="72">
        <v>0</v>
      </c>
      <c r="O9" s="72">
        <v>0</v>
      </c>
      <c r="P9" s="72">
        <v>1</v>
      </c>
      <c r="Q9" s="72">
        <v>0</v>
      </c>
      <c r="R9" s="72">
        <v>1</v>
      </c>
      <c r="S9" s="72">
        <v>5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</row>
    <row r="10" spans="1:31" x14ac:dyDescent="0.25">
      <c r="A10" s="74" t="s">
        <v>200</v>
      </c>
      <c r="B10" s="609" t="s">
        <v>209</v>
      </c>
      <c r="C10" s="71" t="s">
        <v>210</v>
      </c>
      <c r="D10" s="72">
        <v>62</v>
      </c>
      <c r="E10" s="72">
        <v>174</v>
      </c>
      <c r="F10" s="72">
        <v>178</v>
      </c>
      <c r="G10" s="72">
        <v>575</v>
      </c>
      <c r="H10" s="72">
        <v>246</v>
      </c>
      <c r="I10" s="72">
        <v>441</v>
      </c>
      <c r="J10" s="72">
        <v>99</v>
      </c>
      <c r="K10" s="72">
        <v>175</v>
      </c>
      <c r="L10" s="72">
        <v>9</v>
      </c>
      <c r="M10" s="72">
        <v>30</v>
      </c>
      <c r="N10" s="72">
        <v>0</v>
      </c>
      <c r="O10" s="72">
        <v>0</v>
      </c>
      <c r="P10" s="72">
        <v>21</v>
      </c>
      <c r="Q10" s="72">
        <v>54</v>
      </c>
      <c r="R10" s="72">
        <v>3</v>
      </c>
      <c r="S10" s="72">
        <v>2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1</v>
      </c>
      <c r="AA10" s="72">
        <v>0</v>
      </c>
      <c r="AB10" s="72">
        <v>1</v>
      </c>
      <c r="AC10" s="72">
        <v>3</v>
      </c>
      <c r="AD10" s="72">
        <v>0</v>
      </c>
      <c r="AE10" s="72">
        <v>0</v>
      </c>
    </row>
    <row r="11" spans="1:31" ht="30" x14ac:dyDescent="0.25">
      <c r="A11" s="74" t="s">
        <v>200</v>
      </c>
      <c r="B11" s="609"/>
      <c r="C11" s="71" t="s">
        <v>211</v>
      </c>
      <c r="D11" s="72">
        <v>26</v>
      </c>
      <c r="E11" s="72">
        <v>120</v>
      </c>
      <c r="F11" s="72">
        <v>100</v>
      </c>
      <c r="G11" s="72">
        <v>490</v>
      </c>
      <c r="H11" s="72">
        <v>42</v>
      </c>
      <c r="I11" s="72">
        <v>167</v>
      </c>
      <c r="J11" s="72">
        <v>96</v>
      </c>
      <c r="K11" s="72">
        <v>269</v>
      </c>
      <c r="L11" s="72">
        <v>8</v>
      </c>
      <c r="M11" s="72">
        <v>26</v>
      </c>
      <c r="N11" s="72">
        <v>2</v>
      </c>
      <c r="O11" s="72">
        <v>7</v>
      </c>
      <c r="P11" s="72">
        <v>25</v>
      </c>
      <c r="Q11" s="72">
        <v>153</v>
      </c>
      <c r="R11" s="72">
        <v>30</v>
      </c>
      <c r="S11" s="72">
        <v>71</v>
      </c>
      <c r="T11" s="72">
        <v>7</v>
      </c>
      <c r="U11" s="72">
        <v>37</v>
      </c>
      <c r="V11" s="72">
        <v>26</v>
      </c>
      <c r="W11" s="72">
        <v>70</v>
      </c>
      <c r="X11" s="72">
        <v>4</v>
      </c>
      <c r="Y11" s="72">
        <v>26</v>
      </c>
      <c r="Z11" s="72">
        <v>1</v>
      </c>
      <c r="AA11" s="72">
        <v>2</v>
      </c>
      <c r="AB11" s="72">
        <v>6</v>
      </c>
      <c r="AC11" s="72">
        <v>4</v>
      </c>
      <c r="AD11" s="72">
        <v>0</v>
      </c>
      <c r="AE11" s="72">
        <v>0</v>
      </c>
    </row>
    <row r="12" spans="1:31" x14ac:dyDescent="0.25">
      <c r="A12" s="74" t="s">
        <v>200</v>
      </c>
      <c r="B12" s="609"/>
      <c r="C12" s="71" t="s">
        <v>212</v>
      </c>
      <c r="D12" s="72">
        <v>3</v>
      </c>
      <c r="E12" s="72">
        <v>123</v>
      </c>
      <c r="F12" s="72">
        <v>13</v>
      </c>
      <c r="G12" s="72">
        <v>505</v>
      </c>
      <c r="H12" s="72">
        <v>1</v>
      </c>
      <c r="I12" s="72">
        <v>36</v>
      </c>
      <c r="J12" s="72">
        <v>5</v>
      </c>
      <c r="K12" s="72">
        <v>141</v>
      </c>
      <c r="L12" s="72">
        <v>0</v>
      </c>
      <c r="M12" s="72">
        <v>24</v>
      </c>
      <c r="N12" s="72">
        <v>0</v>
      </c>
      <c r="O12" s="72">
        <v>2</v>
      </c>
      <c r="P12" s="72">
        <v>0</v>
      </c>
      <c r="Q12" s="72">
        <v>10</v>
      </c>
      <c r="R12" s="72">
        <v>0</v>
      </c>
      <c r="S12" s="72">
        <v>3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</row>
    <row r="13" spans="1:31" x14ac:dyDescent="0.25">
      <c r="A13" s="74" t="s">
        <v>200</v>
      </c>
      <c r="B13" s="609"/>
      <c r="C13" s="71" t="s">
        <v>213</v>
      </c>
      <c r="D13" s="72">
        <v>44</v>
      </c>
      <c r="E13" s="72">
        <v>122</v>
      </c>
      <c r="F13" s="72">
        <v>134</v>
      </c>
      <c r="G13" s="72">
        <v>478</v>
      </c>
      <c r="H13" s="72">
        <v>39</v>
      </c>
      <c r="I13" s="72">
        <v>84</v>
      </c>
      <c r="J13" s="72">
        <v>60</v>
      </c>
      <c r="K13" s="72">
        <v>170</v>
      </c>
      <c r="L13" s="72">
        <v>9</v>
      </c>
      <c r="M13" s="72">
        <v>22</v>
      </c>
      <c r="N13" s="72">
        <v>0</v>
      </c>
      <c r="O13" s="72">
        <v>0</v>
      </c>
      <c r="P13" s="72">
        <v>17</v>
      </c>
      <c r="Q13" s="72">
        <v>82</v>
      </c>
      <c r="R13" s="72">
        <v>11</v>
      </c>
      <c r="S13" s="72">
        <v>24</v>
      </c>
      <c r="T13" s="72">
        <v>12</v>
      </c>
      <c r="U13" s="72">
        <v>31</v>
      </c>
      <c r="V13" s="72">
        <v>22</v>
      </c>
      <c r="W13" s="72">
        <v>65</v>
      </c>
      <c r="X13" s="72">
        <v>1</v>
      </c>
      <c r="Y13" s="72">
        <v>25</v>
      </c>
      <c r="Z13" s="72">
        <v>4</v>
      </c>
      <c r="AA13" s="72">
        <v>5</v>
      </c>
      <c r="AB13" s="72">
        <v>4</v>
      </c>
      <c r="AC13" s="72">
        <v>5</v>
      </c>
      <c r="AD13" s="72">
        <v>0</v>
      </c>
      <c r="AE13" s="72">
        <v>0</v>
      </c>
    </row>
    <row r="14" spans="1:31" ht="30" x14ac:dyDescent="0.25">
      <c r="A14" s="74" t="s">
        <v>200</v>
      </c>
      <c r="B14" s="609"/>
      <c r="C14" s="71" t="s">
        <v>214</v>
      </c>
      <c r="D14" s="72">
        <v>4</v>
      </c>
      <c r="E14" s="72">
        <v>25</v>
      </c>
      <c r="F14" s="72">
        <v>40</v>
      </c>
      <c r="G14" s="72">
        <v>158</v>
      </c>
      <c r="H14" s="72">
        <v>29</v>
      </c>
      <c r="I14" s="72">
        <v>110</v>
      </c>
      <c r="J14" s="72">
        <v>28</v>
      </c>
      <c r="K14" s="72">
        <v>73</v>
      </c>
      <c r="L14" s="72">
        <v>9</v>
      </c>
      <c r="M14" s="72">
        <v>46</v>
      </c>
      <c r="N14" s="72">
        <v>0</v>
      </c>
      <c r="O14" s="72">
        <v>0</v>
      </c>
      <c r="P14" s="72">
        <v>4</v>
      </c>
      <c r="Q14" s="72">
        <v>24</v>
      </c>
      <c r="R14" s="72">
        <v>4</v>
      </c>
      <c r="S14" s="72">
        <v>21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</row>
    <row r="15" spans="1:31" x14ac:dyDescent="0.25">
      <c r="A15" s="74" t="s">
        <v>200</v>
      </c>
      <c r="B15" s="609"/>
      <c r="C15" s="71" t="s">
        <v>215</v>
      </c>
      <c r="D15" s="72">
        <v>83</v>
      </c>
      <c r="E15" s="72">
        <v>97</v>
      </c>
      <c r="F15" s="72">
        <v>337</v>
      </c>
      <c r="G15" s="72">
        <v>391</v>
      </c>
      <c r="H15" s="72">
        <v>137</v>
      </c>
      <c r="I15" s="72">
        <v>134</v>
      </c>
      <c r="J15" s="72">
        <v>151</v>
      </c>
      <c r="K15" s="72">
        <v>187</v>
      </c>
      <c r="L15" s="72">
        <v>12</v>
      </c>
      <c r="M15" s="72">
        <v>15</v>
      </c>
      <c r="N15" s="72">
        <v>0</v>
      </c>
      <c r="O15" s="72">
        <v>0</v>
      </c>
      <c r="P15" s="72">
        <v>39</v>
      </c>
      <c r="Q15" s="72">
        <v>59</v>
      </c>
      <c r="R15" s="72">
        <v>16</v>
      </c>
      <c r="S15" s="72">
        <v>12</v>
      </c>
      <c r="T15" s="72">
        <v>6</v>
      </c>
      <c r="U15" s="72">
        <v>26</v>
      </c>
      <c r="V15" s="72">
        <v>6</v>
      </c>
      <c r="W15" s="72">
        <v>30</v>
      </c>
      <c r="X15" s="72">
        <v>9</v>
      </c>
      <c r="Y15" s="72">
        <v>25</v>
      </c>
      <c r="Z15" s="72">
        <v>3</v>
      </c>
      <c r="AA15" s="72">
        <v>1</v>
      </c>
      <c r="AB15" s="72">
        <v>6</v>
      </c>
      <c r="AC15" s="72">
        <v>9</v>
      </c>
      <c r="AD15" s="72">
        <v>0</v>
      </c>
      <c r="AE15" s="72">
        <v>0</v>
      </c>
    </row>
    <row r="16" spans="1:31" x14ac:dyDescent="0.25">
      <c r="A16" s="74" t="s">
        <v>200</v>
      </c>
      <c r="B16" s="609" t="s">
        <v>216</v>
      </c>
      <c r="C16" s="75" t="s">
        <v>217</v>
      </c>
      <c r="D16" s="72">
        <v>0</v>
      </c>
      <c r="E16" s="72">
        <v>0</v>
      </c>
      <c r="F16" s="72">
        <v>685</v>
      </c>
      <c r="G16" s="72">
        <v>109</v>
      </c>
      <c r="H16" s="72">
        <v>237</v>
      </c>
      <c r="I16" s="72">
        <v>39</v>
      </c>
      <c r="J16" s="72">
        <v>724</v>
      </c>
      <c r="K16" s="72">
        <v>191</v>
      </c>
      <c r="L16" s="72">
        <v>29</v>
      </c>
      <c r="M16" s="72">
        <v>6</v>
      </c>
      <c r="N16" s="72">
        <v>0</v>
      </c>
      <c r="O16" s="72">
        <v>0</v>
      </c>
      <c r="P16" s="72">
        <v>9</v>
      </c>
      <c r="Q16" s="72">
        <v>2</v>
      </c>
      <c r="R16" s="72">
        <v>26</v>
      </c>
      <c r="S16" s="72">
        <v>7</v>
      </c>
      <c r="T16" s="72">
        <v>14</v>
      </c>
      <c r="U16" s="72">
        <v>13</v>
      </c>
      <c r="V16" s="72">
        <v>61</v>
      </c>
      <c r="W16" s="72">
        <v>21</v>
      </c>
      <c r="X16" s="72">
        <v>7</v>
      </c>
      <c r="Y16" s="72">
        <v>5</v>
      </c>
      <c r="Z16" s="72">
        <v>6</v>
      </c>
      <c r="AA16" s="72">
        <v>3</v>
      </c>
      <c r="AB16" s="72">
        <v>18</v>
      </c>
      <c r="AC16" s="72">
        <v>6</v>
      </c>
      <c r="AD16" s="72">
        <v>0</v>
      </c>
      <c r="AE16" s="72">
        <v>0</v>
      </c>
    </row>
    <row r="17" spans="1:31" ht="45" customHeight="1" x14ac:dyDescent="0.25">
      <c r="A17" s="74" t="s">
        <v>200</v>
      </c>
      <c r="B17" s="609"/>
      <c r="C17" s="75" t="s">
        <v>218</v>
      </c>
      <c r="D17" s="72">
        <v>22</v>
      </c>
      <c r="E17" s="72">
        <v>4</v>
      </c>
      <c r="F17" s="72">
        <v>263</v>
      </c>
      <c r="G17" s="72">
        <v>144</v>
      </c>
      <c r="H17" s="72">
        <v>257</v>
      </c>
      <c r="I17" s="72">
        <v>42</v>
      </c>
      <c r="J17" s="72">
        <v>943</v>
      </c>
      <c r="K17" s="72">
        <v>78</v>
      </c>
      <c r="L17" s="72">
        <v>5</v>
      </c>
      <c r="M17" s="72">
        <v>6</v>
      </c>
      <c r="N17" s="72">
        <v>0</v>
      </c>
      <c r="O17" s="72">
        <v>0</v>
      </c>
      <c r="P17" s="72">
        <v>14</v>
      </c>
      <c r="Q17" s="72">
        <v>0</v>
      </c>
      <c r="R17" s="72">
        <v>45</v>
      </c>
      <c r="S17" s="72">
        <v>1</v>
      </c>
      <c r="T17" s="72">
        <v>28</v>
      </c>
      <c r="U17" s="72">
        <v>38</v>
      </c>
      <c r="V17" s="72">
        <v>49</v>
      </c>
      <c r="W17" s="72">
        <v>67</v>
      </c>
      <c r="X17" s="72">
        <v>7</v>
      </c>
      <c r="Y17" s="72">
        <v>3</v>
      </c>
      <c r="Z17" s="72">
        <v>5</v>
      </c>
      <c r="AA17" s="72">
        <v>3</v>
      </c>
      <c r="AB17" s="72">
        <v>11</v>
      </c>
      <c r="AC17" s="72">
        <v>4</v>
      </c>
      <c r="AD17" s="72">
        <v>0</v>
      </c>
      <c r="AE17" s="72">
        <v>0</v>
      </c>
    </row>
    <row r="18" spans="1:31" ht="45" customHeight="1" x14ac:dyDescent="0.25">
      <c r="A18" s="74" t="s">
        <v>200</v>
      </c>
      <c r="B18" s="609"/>
      <c r="C18" s="75" t="s">
        <v>219</v>
      </c>
      <c r="D18" s="72">
        <v>40</v>
      </c>
      <c r="E18" s="72">
        <v>71</v>
      </c>
      <c r="F18" s="72">
        <v>297</v>
      </c>
      <c r="G18" s="72">
        <v>276</v>
      </c>
      <c r="H18" s="72">
        <v>469</v>
      </c>
      <c r="I18" s="72">
        <v>140</v>
      </c>
      <c r="J18" s="72">
        <v>1447</v>
      </c>
      <c r="K18" s="72">
        <v>271</v>
      </c>
      <c r="L18" s="72">
        <v>24</v>
      </c>
      <c r="M18" s="72">
        <v>35</v>
      </c>
      <c r="N18" s="72">
        <v>0</v>
      </c>
      <c r="O18" s="72">
        <v>0</v>
      </c>
      <c r="P18" s="72">
        <v>30</v>
      </c>
      <c r="Q18" s="72">
        <v>21</v>
      </c>
      <c r="R18" s="72">
        <v>100</v>
      </c>
      <c r="S18" s="72">
        <v>25</v>
      </c>
      <c r="T18" s="72">
        <v>10</v>
      </c>
      <c r="U18" s="72">
        <v>3</v>
      </c>
      <c r="V18" s="72">
        <v>56</v>
      </c>
      <c r="W18" s="72">
        <v>28</v>
      </c>
      <c r="X18" s="72">
        <v>9</v>
      </c>
      <c r="Y18" s="72">
        <v>3</v>
      </c>
      <c r="Z18" s="72">
        <v>8</v>
      </c>
      <c r="AA18" s="72">
        <v>5</v>
      </c>
      <c r="AB18" s="72">
        <v>11</v>
      </c>
      <c r="AC18" s="72">
        <v>6</v>
      </c>
      <c r="AD18" s="72">
        <v>0</v>
      </c>
      <c r="AE18" s="72">
        <v>0</v>
      </c>
    </row>
    <row r="19" spans="1:31" ht="45" x14ac:dyDescent="0.25">
      <c r="A19" s="74" t="s">
        <v>200</v>
      </c>
      <c r="B19" s="609" t="s">
        <v>220</v>
      </c>
      <c r="C19" s="71" t="s">
        <v>221</v>
      </c>
      <c r="D19" s="72">
        <v>4</v>
      </c>
      <c r="E19" s="72">
        <v>147</v>
      </c>
      <c r="F19" s="72">
        <v>18</v>
      </c>
      <c r="G19" s="72">
        <v>673</v>
      </c>
      <c r="H19" s="72">
        <v>1</v>
      </c>
      <c r="I19" s="72">
        <v>36</v>
      </c>
      <c r="J19" s="72">
        <v>0</v>
      </c>
      <c r="K19" s="72">
        <v>50</v>
      </c>
      <c r="L19" s="72">
        <v>0</v>
      </c>
      <c r="M19" s="72">
        <v>22</v>
      </c>
      <c r="N19" s="72">
        <v>1</v>
      </c>
      <c r="O19" s="72">
        <v>39</v>
      </c>
      <c r="P19" s="72">
        <v>2</v>
      </c>
      <c r="Q19" s="72">
        <v>46</v>
      </c>
      <c r="R19" s="72">
        <v>0</v>
      </c>
      <c r="S19" s="72">
        <v>8</v>
      </c>
      <c r="T19" s="72">
        <v>14</v>
      </c>
      <c r="U19" s="72">
        <v>86</v>
      </c>
      <c r="V19" s="72">
        <v>14</v>
      </c>
      <c r="W19" s="72">
        <v>87</v>
      </c>
      <c r="X19" s="72">
        <v>14</v>
      </c>
      <c r="Y19" s="72">
        <v>102</v>
      </c>
      <c r="Z19" s="72">
        <f>-AA192</f>
        <v>0</v>
      </c>
      <c r="AA19" s="72">
        <v>2</v>
      </c>
      <c r="AB19" s="72">
        <v>0</v>
      </c>
      <c r="AC19" s="72">
        <v>4</v>
      </c>
      <c r="AD19" s="72">
        <v>0</v>
      </c>
      <c r="AE19" s="72">
        <v>0</v>
      </c>
    </row>
    <row r="20" spans="1:31" ht="60" x14ac:dyDescent="0.25">
      <c r="A20" s="74" t="s">
        <v>200</v>
      </c>
      <c r="B20" s="609"/>
      <c r="C20" s="71" t="s">
        <v>222</v>
      </c>
      <c r="D20" s="72">
        <v>35</v>
      </c>
      <c r="E20" s="72">
        <v>39</v>
      </c>
      <c r="F20" s="72">
        <v>170</v>
      </c>
      <c r="G20" s="72">
        <v>244</v>
      </c>
      <c r="H20" s="72">
        <v>14</v>
      </c>
      <c r="I20" s="72">
        <v>40</v>
      </c>
      <c r="J20" s="72">
        <v>125</v>
      </c>
      <c r="K20" s="72">
        <v>342</v>
      </c>
      <c r="L20" s="72">
        <v>15</v>
      </c>
      <c r="M20" s="72">
        <v>31</v>
      </c>
      <c r="N20" s="72">
        <v>0</v>
      </c>
      <c r="O20" s="72">
        <v>0</v>
      </c>
      <c r="P20" s="72">
        <v>0</v>
      </c>
      <c r="Q20" s="72">
        <v>15</v>
      </c>
      <c r="R20" s="72">
        <v>6</v>
      </c>
      <c r="S20" s="72">
        <v>17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</row>
    <row r="21" spans="1:31" ht="30" x14ac:dyDescent="0.25">
      <c r="A21" s="74" t="s">
        <v>200</v>
      </c>
      <c r="B21" s="612" t="s">
        <v>223</v>
      </c>
      <c r="C21" s="71" t="s">
        <v>224</v>
      </c>
      <c r="D21" s="72">
        <v>92</v>
      </c>
      <c r="E21" s="72">
        <v>18</v>
      </c>
      <c r="F21" s="72">
        <v>595</v>
      </c>
      <c r="G21" s="72">
        <v>101</v>
      </c>
      <c r="H21" s="72">
        <v>431</v>
      </c>
      <c r="I21" s="72">
        <v>39</v>
      </c>
      <c r="J21" s="72">
        <v>1070</v>
      </c>
      <c r="K21" s="72">
        <v>81</v>
      </c>
      <c r="L21" s="72">
        <v>21</v>
      </c>
      <c r="M21" s="72">
        <v>5</v>
      </c>
      <c r="N21" s="72">
        <v>0</v>
      </c>
      <c r="O21" s="72">
        <v>0</v>
      </c>
      <c r="P21" s="72">
        <v>31</v>
      </c>
      <c r="Q21" s="72">
        <v>4</v>
      </c>
      <c r="R21" s="72">
        <v>96</v>
      </c>
      <c r="S21" s="72">
        <v>9</v>
      </c>
      <c r="T21" s="72">
        <v>37</v>
      </c>
      <c r="U21" s="72">
        <v>91</v>
      </c>
      <c r="V21" s="72">
        <v>74</v>
      </c>
      <c r="W21" s="72">
        <v>93</v>
      </c>
      <c r="X21" s="72">
        <v>0</v>
      </c>
      <c r="Y21" s="72">
        <v>0</v>
      </c>
      <c r="Z21" s="72">
        <v>6</v>
      </c>
      <c r="AA21" s="72">
        <v>0</v>
      </c>
      <c r="AB21" s="72">
        <v>17</v>
      </c>
      <c r="AC21" s="72">
        <v>1</v>
      </c>
      <c r="AD21" s="72">
        <v>0</v>
      </c>
      <c r="AE21" s="72">
        <v>0</v>
      </c>
    </row>
    <row r="22" spans="1:31" ht="30" x14ac:dyDescent="0.25">
      <c r="A22" s="74" t="s">
        <v>200</v>
      </c>
      <c r="B22" s="612"/>
      <c r="C22" s="71" t="s">
        <v>225</v>
      </c>
      <c r="D22" s="72">
        <v>35</v>
      </c>
      <c r="E22" s="72">
        <v>25</v>
      </c>
      <c r="F22" s="72">
        <v>192</v>
      </c>
      <c r="G22" s="72">
        <v>163</v>
      </c>
      <c r="H22" s="72">
        <v>98</v>
      </c>
      <c r="I22" s="72">
        <v>109</v>
      </c>
      <c r="J22" s="72">
        <v>223</v>
      </c>
      <c r="K22" s="72">
        <v>135</v>
      </c>
      <c r="L22" s="72">
        <v>8</v>
      </c>
      <c r="M22" s="72">
        <v>6</v>
      </c>
      <c r="N22" s="72">
        <v>0</v>
      </c>
      <c r="O22" s="72">
        <v>0</v>
      </c>
      <c r="P22" s="72">
        <v>12</v>
      </c>
      <c r="Q22" s="72">
        <v>36</v>
      </c>
      <c r="R22" s="72">
        <v>18</v>
      </c>
      <c r="S22" s="72">
        <v>18</v>
      </c>
      <c r="T22" s="72">
        <v>10</v>
      </c>
      <c r="U22" s="72">
        <v>11</v>
      </c>
      <c r="V22" s="72">
        <v>16</v>
      </c>
      <c r="W22" s="72">
        <v>19</v>
      </c>
      <c r="X22" s="72">
        <v>4</v>
      </c>
      <c r="Y22" s="72">
        <v>1</v>
      </c>
      <c r="Z22" s="72">
        <v>3</v>
      </c>
      <c r="AA22" s="72">
        <v>4</v>
      </c>
      <c r="AB22" s="72">
        <v>3</v>
      </c>
      <c r="AC22" s="72">
        <v>4</v>
      </c>
      <c r="AD22" s="72">
        <v>0</v>
      </c>
      <c r="AE22" s="72">
        <v>0</v>
      </c>
    </row>
    <row r="23" spans="1:31" ht="60" x14ac:dyDescent="0.25">
      <c r="A23" s="74" t="s">
        <v>200</v>
      </c>
      <c r="B23" s="612"/>
      <c r="C23" s="71" t="s">
        <v>226</v>
      </c>
      <c r="D23" s="72">
        <v>207</v>
      </c>
      <c r="E23" s="72">
        <v>30</v>
      </c>
      <c r="F23" s="72">
        <v>925</v>
      </c>
      <c r="G23" s="72">
        <v>130</v>
      </c>
      <c r="H23" s="72">
        <v>609</v>
      </c>
      <c r="I23" s="72">
        <v>80</v>
      </c>
      <c r="J23" s="72">
        <v>1310</v>
      </c>
      <c r="K23" s="72">
        <v>177</v>
      </c>
      <c r="L23" s="72">
        <v>51</v>
      </c>
      <c r="M23" s="72">
        <v>9</v>
      </c>
      <c r="N23" s="72">
        <v>1</v>
      </c>
      <c r="O23" s="72">
        <v>0</v>
      </c>
      <c r="P23" s="72">
        <v>35</v>
      </c>
      <c r="Q23" s="72">
        <v>4</v>
      </c>
      <c r="R23" s="72">
        <v>78</v>
      </c>
      <c r="S23" s="72">
        <v>11</v>
      </c>
      <c r="T23" s="72">
        <v>32</v>
      </c>
      <c r="U23" s="72">
        <v>8</v>
      </c>
      <c r="V23" s="72">
        <v>85</v>
      </c>
      <c r="W23" s="72">
        <v>24</v>
      </c>
      <c r="X23" s="72">
        <v>20</v>
      </c>
      <c r="Y23" s="72">
        <v>10</v>
      </c>
      <c r="Z23" s="72">
        <v>4</v>
      </c>
      <c r="AA23" s="72">
        <v>2</v>
      </c>
      <c r="AB23" s="72">
        <v>26</v>
      </c>
      <c r="AC23" s="72">
        <v>6</v>
      </c>
      <c r="AD23" s="72">
        <v>0</v>
      </c>
      <c r="AE23" s="72">
        <v>0</v>
      </c>
    </row>
    <row r="24" spans="1:31" ht="60" x14ac:dyDescent="0.25">
      <c r="A24" s="74" t="s">
        <v>200</v>
      </c>
      <c r="B24" s="612"/>
      <c r="C24" s="71" t="s">
        <v>227</v>
      </c>
      <c r="D24" s="72">
        <v>131</v>
      </c>
      <c r="E24" s="72">
        <v>29</v>
      </c>
      <c r="F24" s="72">
        <v>326</v>
      </c>
      <c r="G24" s="72">
        <v>70</v>
      </c>
      <c r="H24" s="72">
        <v>190</v>
      </c>
      <c r="I24" s="72">
        <v>38</v>
      </c>
      <c r="J24" s="72">
        <v>907</v>
      </c>
      <c r="K24" s="72">
        <v>245</v>
      </c>
      <c r="L24" s="72">
        <v>73</v>
      </c>
      <c r="M24" s="72">
        <v>9</v>
      </c>
      <c r="N24" s="72">
        <v>0</v>
      </c>
      <c r="O24" s="72">
        <v>0</v>
      </c>
      <c r="P24" s="72">
        <v>3</v>
      </c>
      <c r="Q24" s="72">
        <v>1</v>
      </c>
      <c r="R24" s="72">
        <v>57</v>
      </c>
      <c r="S24" s="72">
        <v>25</v>
      </c>
      <c r="T24" s="72">
        <v>31</v>
      </c>
      <c r="U24" s="72">
        <v>20</v>
      </c>
      <c r="V24" s="72">
        <v>87</v>
      </c>
      <c r="W24" s="72">
        <v>38</v>
      </c>
      <c r="X24" s="72">
        <v>36</v>
      </c>
      <c r="Y24" s="72">
        <v>23</v>
      </c>
      <c r="Z24" s="72">
        <v>5</v>
      </c>
      <c r="AA24" s="72">
        <v>0</v>
      </c>
      <c r="AB24" s="72">
        <v>9</v>
      </c>
      <c r="AC24" s="72">
        <v>1</v>
      </c>
      <c r="AD24" s="72">
        <v>0</v>
      </c>
      <c r="AE24" s="72">
        <v>0</v>
      </c>
    </row>
    <row r="25" spans="1:31" ht="45" x14ac:dyDescent="0.25">
      <c r="A25" s="74" t="s">
        <v>200</v>
      </c>
      <c r="B25" s="612"/>
      <c r="C25" s="71" t="s">
        <v>228</v>
      </c>
      <c r="D25" s="72">
        <v>13</v>
      </c>
      <c r="E25" s="72">
        <v>4</v>
      </c>
      <c r="F25" s="72">
        <v>194</v>
      </c>
      <c r="G25" s="72">
        <v>145</v>
      </c>
      <c r="H25" s="72">
        <v>50</v>
      </c>
      <c r="I25" s="72">
        <v>27</v>
      </c>
      <c r="J25" s="72">
        <v>658</v>
      </c>
      <c r="K25" s="72">
        <v>342</v>
      </c>
      <c r="L25" s="72">
        <v>48</v>
      </c>
      <c r="M25" s="72">
        <v>35</v>
      </c>
      <c r="N25" s="72">
        <v>45</v>
      </c>
      <c r="O25" s="72">
        <v>32</v>
      </c>
      <c r="P25" s="72">
        <v>3</v>
      </c>
      <c r="Q25" s="72">
        <v>3</v>
      </c>
      <c r="R25" s="72">
        <v>42</v>
      </c>
      <c r="S25" s="72">
        <v>29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</row>
    <row r="26" spans="1:31" ht="30" x14ac:dyDescent="0.25">
      <c r="A26" s="74" t="s">
        <v>200</v>
      </c>
      <c r="B26" s="612"/>
      <c r="C26" s="71" t="s">
        <v>229</v>
      </c>
      <c r="D26" s="72">
        <v>71</v>
      </c>
      <c r="E26" s="72">
        <v>16</v>
      </c>
      <c r="F26" s="72">
        <v>339</v>
      </c>
      <c r="G26" s="72">
        <v>53</v>
      </c>
      <c r="H26" s="72">
        <v>188</v>
      </c>
      <c r="I26" s="72">
        <v>30</v>
      </c>
      <c r="J26" s="72">
        <v>900</v>
      </c>
      <c r="K26" s="72">
        <v>83</v>
      </c>
      <c r="L26" s="72">
        <v>13</v>
      </c>
      <c r="M26" s="72">
        <v>2</v>
      </c>
      <c r="N26" s="72">
        <v>5</v>
      </c>
      <c r="O26" s="72">
        <v>2</v>
      </c>
      <c r="P26" s="72">
        <v>16</v>
      </c>
      <c r="Q26" s="72">
        <v>5</v>
      </c>
      <c r="R26" s="72">
        <v>47</v>
      </c>
      <c r="S26" s="72">
        <v>4</v>
      </c>
      <c r="T26" s="72">
        <v>7</v>
      </c>
      <c r="U26" s="72">
        <v>2</v>
      </c>
      <c r="V26" s="72">
        <v>24</v>
      </c>
      <c r="W26" s="72">
        <v>6</v>
      </c>
      <c r="X26" s="72">
        <v>5</v>
      </c>
      <c r="Y26" s="72">
        <v>3</v>
      </c>
      <c r="Z26" s="72">
        <v>2</v>
      </c>
      <c r="AA26" s="72">
        <v>0</v>
      </c>
      <c r="AB26" s="72">
        <v>2</v>
      </c>
      <c r="AC26" s="72">
        <v>0</v>
      </c>
      <c r="AD26" s="72">
        <v>0</v>
      </c>
      <c r="AE26" s="72">
        <v>0</v>
      </c>
    </row>
    <row r="27" spans="1:31" x14ac:dyDescent="0.25">
      <c r="A27" s="74" t="s">
        <v>200</v>
      </c>
      <c r="B27" s="612"/>
      <c r="C27" s="71" t="s">
        <v>230</v>
      </c>
      <c r="D27" s="72">
        <v>20</v>
      </c>
      <c r="E27" s="72">
        <v>12</v>
      </c>
      <c r="F27" s="72">
        <v>127</v>
      </c>
      <c r="G27" s="72">
        <v>98</v>
      </c>
      <c r="H27" s="72">
        <v>86</v>
      </c>
      <c r="I27" s="72">
        <v>79</v>
      </c>
      <c r="J27" s="72">
        <v>705</v>
      </c>
      <c r="K27" s="72">
        <v>391</v>
      </c>
      <c r="L27" s="72">
        <v>4</v>
      </c>
      <c r="M27" s="72">
        <v>8</v>
      </c>
      <c r="N27" s="72">
        <v>0</v>
      </c>
      <c r="O27" s="72">
        <v>0</v>
      </c>
      <c r="P27" s="72">
        <v>2</v>
      </c>
      <c r="Q27" s="72">
        <v>0</v>
      </c>
      <c r="R27" s="72">
        <v>23</v>
      </c>
      <c r="S27" s="72">
        <v>13</v>
      </c>
      <c r="T27" s="72">
        <v>0</v>
      </c>
      <c r="U27" s="72">
        <v>0</v>
      </c>
      <c r="V27" s="72">
        <v>39</v>
      </c>
      <c r="W27" s="72">
        <v>28</v>
      </c>
      <c r="X27" s="72">
        <v>16</v>
      </c>
      <c r="Y27" s="72">
        <v>17</v>
      </c>
      <c r="Z27" s="72">
        <v>0</v>
      </c>
      <c r="AA27" s="72">
        <v>0</v>
      </c>
      <c r="AB27" s="72">
        <v>0</v>
      </c>
      <c r="AC27" s="72">
        <v>0</v>
      </c>
      <c r="AD27" s="72">
        <v>0</v>
      </c>
      <c r="AE27" s="72">
        <v>0</v>
      </c>
    </row>
    <row r="28" spans="1:31" ht="30" x14ac:dyDescent="0.25">
      <c r="A28" s="74" t="s">
        <v>200</v>
      </c>
      <c r="B28" s="609" t="s">
        <v>231</v>
      </c>
      <c r="C28" s="71" t="s">
        <v>232</v>
      </c>
      <c r="D28" s="72">
        <v>94</v>
      </c>
      <c r="E28" s="72">
        <v>79</v>
      </c>
      <c r="F28" s="72">
        <v>422</v>
      </c>
      <c r="G28" s="72">
        <v>207</v>
      </c>
      <c r="H28" s="72">
        <v>213</v>
      </c>
      <c r="I28" s="72">
        <v>108</v>
      </c>
      <c r="J28" s="72">
        <v>448</v>
      </c>
      <c r="K28" s="72">
        <v>330</v>
      </c>
      <c r="L28" s="72">
        <v>18</v>
      </c>
      <c r="M28" s="72">
        <v>16</v>
      </c>
      <c r="N28" s="72">
        <v>0</v>
      </c>
      <c r="O28" s="72">
        <v>0</v>
      </c>
      <c r="P28" s="72">
        <v>10</v>
      </c>
      <c r="Q28" s="72">
        <v>17</v>
      </c>
      <c r="R28" s="72">
        <v>46</v>
      </c>
      <c r="S28" s="72">
        <v>47</v>
      </c>
      <c r="T28" s="72">
        <v>19</v>
      </c>
      <c r="U28" s="72">
        <v>16</v>
      </c>
      <c r="V28" s="72">
        <v>98</v>
      </c>
      <c r="W28" s="72">
        <v>74</v>
      </c>
      <c r="X28" s="72">
        <v>49</v>
      </c>
      <c r="Y28" s="72">
        <v>36</v>
      </c>
      <c r="Z28" s="72">
        <v>0</v>
      </c>
      <c r="AA28" s="72">
        <v>2</v>
      </c>
      <c r="AB28" s="72">
        <v>4</v>
      </c>
      <c r="AC28" s="72">
        <v>3</v>
      </c>
      <c r="AD28" s="72">
        <v>0</v>
      </c>
      <c r="AE28" s="72">
        <v>0</v>
      </c>
    </row>
    <row r="29" spans="1:31" ht="30" x14ac:dyDescent="0.25">
      <c r="A29" s="74" t="s">
        <v>200</v>
      </c>
      <c r="B29" s="609"/>
      <c r="C29" s="71" t="s">
        <v>233</v>
      </c>
      <c r="D29" s="72">
        <v>135</v>
      </c>
      <c r="E29" s="72">
        <v>155</v>
      </c>
      <c r="F29" s="72">
        <v>781</v>
      </c>
      <c r="G29" s="72">
        <v>786</v>
      </c>
      <c r="H29" s="72">
        <v>447</v>
      </c>
      <c r="I29" s="72">
        <v>363</v>
      </c>
      <c r="J29" s="72">
        <v>581</v>
      </c>
      <c r="K29" s="72">
        <v>485</v>
      </c>
      <c r="L29" s="72">
        <v>18</v>
      </c>
      <c r="M29" s="72">
        <v>2</v>
      </c>
      <c r="N29" s="72">
        <v>0</v>
      </c>
      <c r="O29" s="72">
        <v>0</v>
      </c>
      <c r="P29" s="72">
        <v>5</v>
      </c>
      <c r="Q29" s="72">
        <v>6</v>
      </c>
      <c r="R29" s="72">
        <v>10</v>
      </c>
      <c r="S29" s="72">
        <v>11</v>
      </c>
      <c r="T29" s="72">
        <v>65</v>
      </c>
      <c r="U29" s="72">
        <v>262</v>
      </c>
      <c r="V29" s="72">
        <v>435</v>
      </c>
      <c r="W29" s="72">
        <v>1128</v>
      </c>
      <c r="X29" s="72">
        <v>178</v>
      </c>
      <c r="Y29" s="72">
        <v>714</v>
      </c>
      <c r="Z29" s="72">
        <v>0</v>
      </c>
      <c r="AA29" s="72">
        <v>0</v>
      </c>
      <c r="AB29" s="72">
        <v>29</v>
      </c>
      <c r="AC29" s="72">
        <v>11</v>
      </c>
      <c r="AD29" s="72">
        <v>0</v>
      </c>
      <c r="AE29" s="72">
        <v>0</v>
      </c>
    </row>
    <row r="30" spans="1:31" s="77" customFormat="1" ht="30" x14ac:dyDescent="0.25">
      <c r="A30" s="76" t="s">
        <v>200</v>
      </c>
      <c r="B30" s="609"/>
      <c r="C30" s="71" t="s">
        <v>234</v>
      </c>
      <c r="D30" s="72">
        <v>76</v>
      </c>
      <c r="E30" s="72">
        <v>33</v>
      </c>
      <c r="F30" s="72">
        <v>288</v>
      </c>
      <c r="G30" s="72">
        <v>263</v>
      </c>
      <c r="H30" s="72">
        <v>263</v>
      </c>
      <c r="I30" s="72">
        <v>167</v>
      </c>
      <c r="J30" s="72">
        <v>858</v>
      </c>
      <c r="K30" s="72">
        <v>585</v>
      </c>
      <c r="L30" s="72">
        <v>34</v>
      </c>
      <c r="M30" s="72">
        <v>16</v>
      </c>
      <c r="N30" s="72">
        <v>2</v>
      </c>
      <c r="O30" s="72">
        <v>13</v>
      </c>
      <c r="P30" s="72">
        <v>5</v>
      </c>
      <c r="Q30" s="72">
        <v>15</v>
      </c>
      <c r="R30" s="72">
        <v>25</v>
      </c>
      <c r="S30" s="72">
        <v>34</v>
      </c>
      <c r="T30" s="72">
        <v>16</v>
      </c>
      <c r="U30" s="72">
        <v>41</v>
      </c>
      <c r="V30" s="72">
        <v>62</v>
      </c>
      <c r="W30" s="72">
        <v>131</v>
      </c>
      <c r="X30" s="72">
        <v>3</v>
      </c>
      <c r="Y30" s="72">
        <v>5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</row>
    <row r="31" spans="1:31" ht="45" x14ac:dyDescent="0.25">
      <c r="A31" s="74" t="s">
        <v>200</v>
      </c>
      <c r="B31" s="609"/>
      <c r="C31" s="75" t="s">
        <v>235</v>
      </c>
      <c r="D31" s="72">
        <v>99</v>
      </c>
      <c r="E31" s="72">
        <v>73</v>
      </c>
      <c r="F31" s="72">
        <v>431</v>
      </c>
      <c r="G31" s="72">
        <v>300</v>
      </c>
      <c r="H31" s="72">
        <v>178</v>
      </c>
      <c r="I31" s="72">
        <v>133</v>
      </c>
      <c r="J31" s="72">
        <v>467</v>
      </c>
      <c r="K31" s="72">
        <v>333</v>
      </c>
      <c r="L31" s="72">
        <v>25</v>
      </c>
      <c r="M31" s="72">
        <v>8</v>
      </c>
      <c r="N31" s="72">
        <v>1</v>
      </c>
      <c r="O31" s="72">
        <v>0</v>
      </c>
      <c r="P31" s="72">
        <v>11</v>
      </c>
      <c r="Q31" s="72">
        <v>29</v>
      </c>
      <c r="R31" s="72">
        <v>48</v>
      </c>
      <c r="S31" s="72">
        <v>41</v>
      </c>
      <c r="T31" s="72">
        <v>16</v>
      </c>
      <c r="U31" s="72">
        <v>12</v>
      </c>
      <c r="V31" s="72">
        <v>20</v>
      </c>
      <c r="W31" s="72">
        <v>26</v>
      </c>
      <c r="X31" s="72">
        <v>17</v>
      </c>
      <c r="Y31" s="72">
        <v>31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</row>
    <row r="32" spans="1:31" s="77" customFormat="1" ht="30" x14ac:dyDescent="0.25">
      <c r="A32" s="76" t="s">
        <v>200</v>
      </c>
      <c r="B32" s="609"/>
      <c r="C32" s="71" t="s">
        <v>236</v>
      </c>
      <c r="D32" s="72">
        <v>48</v>
      </c>
      <c r="E32" s="72">
        <v>66</v>
      </c>
      <c r="F32" s="72">
        <v>497</v>
      </c>
      <c r="G32" s="72">
        <v>433</v>
      </c>
      <c r="H32" s="72">
        <v>179</v>
      </c>
      <c r="I32" s="72">
        <v>169</v>
      </c>
      <c r="J32" s="72">
        <v>576</v>
      </c>
      <c r="K32" s="72">
        <v>506</v>
      </c>
      <c r="L32" s="72">
        <v>30</v>
      </c>
      <c r="M32" s="72">
        <v>27</v>
      </c>
      <c r="N32" s="72">
        <v>0</v>
      </c>
      <c r="O32" s="72">
        <v>0</v>
      </c>
      <c r="P32" s="72">
        <v>7</v>
      </c>
      <c r="Q32" s="72">
        <v>27</v>
      </c>
      <c r="R32" s="72">
        <v>35</v>
      </c>
      <c r="S32" s="72">
        <v>32</v>
      </c>
      <c r="T32" s="72">
        <v>17</v>
      </c>
      <c r="U32" s="72">
        <v>34</v>
      </c>
      <c r="V32" s="72">
        <v>17</v>
      </c>
      <c r="W32" s="72">
        <v>34</v>
      </c>
      <c r="X32" s="72">
        <v>34</v>
      </c>
      <c r="Y32" s="72">
        <v>85</v>
      </c>
      <c r="Z32" s="72">
        <v>2</v>
      </c>
      <c r="AA32" s="72">
        <v>0</v>
      </c>
      <c r="AB32" s="72">
        <v>3</v>
      </c>
      <c r="AC32" s="72">
        <v>1</v>
      </c>
      <c r="AD32" s="72">
        <v>0</v>
      </c>
      <c r="AE32" s="72">
        <v>0</v>
      </c>
    </row>
    <row r="33" spans="1:31" x14ac:dyDescent="0.25">
      <c r="A33" s="74" t="s">
        <v>200</v>
      </c>
      <c r="B33" s="609"/>
      <c r="C33" s="71" t="s">
        <v>237</v>
      </c>
      <c r="D33" s="72">
        <v>178</v>
      </c>
      <c r="E33" s="72">
        <v>113</v>
      </c>
      <c r="F33" s="72">
        <v>534</v>
      </c>
      <c r="G33" s="72">
        <v>392</v>
      </c>
      <c r="H33" s="72">
        <v>220</v>
      </c>
      <c r="I33" s="72">
        <v>170</v>
      </c>
      <c r="J33" s="72">
        <v>1008</v>
      </c>
      <c r="K33" s="72">
        <v>941</v>
      </c>
      <c r="L33" s="72">
        <v>33</v>
      </c>
      <c r="M33" s="72">
        <v>10</v>
      </c>
      <c r="N33" s="72">
        <v>7</v>
      </c>
      <c r="O33" s="72">
        <v>17</v>
      </c>
      <c r="P33" s="72">
        <v>34</v>
      </c>
      <c r="Q33" s="72">
        <v>53</v>
      </c>
      <c r="R33" s="72">
        <v>62</v>
      </c>
      <c r="S33" s="72">
        <v>27</v>
      </c>
      <c r="T33" s="72">
        <v>3</v>
      </c>
      <c r="U33" s="72">
        <v>5</v>
      </c>
      <c r="V33" s="72">
        <v>7</v>
      </c>
      <c r="W33" s="72">
        <v>16</v>
      </c>
      <c r="X33" s="72">
        <v>0</v>
      </c>
      <c r="Y33" s="72">
        <v>0</v>
      </c>
      <c r="Z33" s="72">
        <v>3</v>
      </c>
      <c r="AA33" s="72">
        <v>1</v>
      </c>
      <c r="AB33" s="72">
        <v>6</v>
      </c>
      <c r="AC33" s="72">
        <v>3</v>
      </c>
      <c r="AD33" s="72">
        <v>0</v>
      </c>
      <c r="AE33" s="72">
        <v>0</v>
      </c>
    </row>
    <row r="34" spans="1:31" ht="30" x14ac:dyDescent="0.25">
      <c r="A34" s="76" t="s">
        <v>200</v>
      </c>
      <c r="B34" s="609"/>
      <c r="C34" s="75" t="s">
        <v>238</v>
      </c>
      <c r="D34" s="72">
        <v>116</v>
      </c>
      <c r="E34" s="72">
        <v>112</v>
      </c>
      <c r="F34" s="72">
        <v>435</v>
      </c>
      <c r="G34" s="72">
        <v>369</v>
      </c>
      <c r="H34" s="72">
        <v>323</v>
      </c>
      <c r="I34" s="72">
        <v>231</v>
      </c>
      <c r="J34" s="72">
        <v>766</v>
      </c>
      <c r="K34" s="72">
        <v>601</v>
      </c>
      <c r="L34" s="72">
        <v>24</v>
      </c>
      <c r="M34" s="72">
        <v>25</v>
      </c>
      <c r="N34" s="72">
        <v>17</v>
      </c>
      <c r="O34" s="72">
        <v>56</v>
      </c>
      <c r="P34" s="72">
        <v>40</v>
      </c>
      <c r="Q34" s="72">
        <v>57</v>
      </c>
      <c r="R34" s="72">
        <v>88</v>
      </c>
      <c r="S34" s="72">
        <v>103</v>
      </c>
      <c r="T34" s="72">
        <v>64</v>
      </c>
      <c r="U34" s="72">
        <v>149</v>
      </c>
      <c r="V34" s="72">
        <v>170</v>
      </c>
      <c r="W34" s="72">
        <v>343</v>
      </c>
      <c r="X34" s="72">
        <v>39</v>
      </c>
      <c r="Y34" s="72">
        <v>77</v>
      </c>
      <c r="Z34" s="72">
        <v>5</v>
      </c>
      <c r="AA34" s="72">
        <v>3</v>
      </c>
      <c r="AB34" s="72">
        <v>10</v>
      </c>
      <c r="AC34" s="72">
        <v>8</v>
      </c>
      <c r="AD34" s="72">
        <v>0</v>
      </c>
      <c r="AE34" s="72">
        <v>0</v>
      </c>
    </row>
    <row r="35" spans="1:31" ht="60" x14ac:dyDescent="0.25">
      <c r="A35" s="74" t="s">
        <v>200</v>
      </c>
      <c r="B35" s="78" t="s">
        <v>239</v>
      </c>
      <c r="C35" s="71" t="s">
        <v>240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2">
        <v>22</v>
      </c>
      <c r="U35" s="72">
        <v>76</v>
      </c>
      <c r="V35" s="72">
        <v>93</v>
      </c>
      <c r="W35" s="72">
        <v>185</v>
      </c>
      <c r="X35" s="72">
        <v>54</v>
      </c>
      <c r="Y35" s="72">
        <v>76</v>
      </c>
      <c r="Z35" s="72">
        <v>1</v>
      </c>
      <c r="AA35" s="72">
        <v>0</v>
      </c>
      <c r="AB35" s="72">
        <v>4</v>
      </c>
      <c r="AC35" s="72">
        <v>4</v>
      </c>
      <c r="AD35" s="72">
        <v>0</v>
      </c>
      <c r="AE35" s="72">
        <v>0</v>
      </c>
    </row>
    <row r="36" spans="1:31" ht="45" x14ac:dyDescent="0.25">
      <c r="A36" s="76" t="s">
        <v>200</v>
      </c>
      <c r="B36" s="78" t="s">
        <v>241</v>
      </c>
      <c r="C36" s="71" t="s">
        <v>242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72">
        <v>71</v>
      </c>
      <c r="U36" s="72">
        <v>34</v>
      </c>
      <c r="V36" s="72">
        <v>188</v>
      </c>
      <c r="W36" s="72">
        <v>140</v>
      </c>
      <c r="X36" s="72">
        <v>53</v>
      </c>
      <c r="Y36" s="72">
        <v>53</v>
      </c>
      <c r="Z36" s="72">
        <v>1</v>
      </c>
      <c r="AA36" s="72">
        <v>1</v>
      </c>
      <c r="AB36" s="72">
        <v>16</v>
      </c>
      <c r="AC36" s="72">
        <v>7</v>
      </c>
      <c r="AD36" s="72">
        <v>1</v>
      </c>
      <c r="AE36" s="72">
        <v>0</v>
      </c>
    </row>
    <row r="37" spans="1:31" x14ac:dyDescent="0.25">
      <c r="D37" s="5">
        <f>SUM(D4:D36)</f>
        <v>1849</v>
      </c>
      <c r="E37" s="68">
        <f t="shared" ref="E37:AE37" si="0">SUM(E4:E36)</f>
        <v>2055</v>
      </c>
      <c r="F37" s="68">
        <f t="shared" si="0"/>
        <v>9503</v>
      </c>
      <c r="G37" s="68">
        <f t="shared" si="0"/>
        <v>9661</v>
      </c>
      <c r="H37" s="68">
        <f t="shared" si="0"/>
        <v>6361</v>
      </c>
      <c r="I37" s="68">
        <f t="shared" si="0"/>
        <v>4800</v>
      </c>
      <c r="J37" s="68">
        <f t="shared" si="0"/>
        <v>15805</v>
      </c>
      <c r="K37" s="68">
        <f t="shared" si="0"/>
        <v>9120</v>
      </c>
      <c r="L37" s="68">
        <f t="shared" si="0"/>
        <v>607</v>
      </c>
      <c r="M37" s="68">
        <f t="shared" si="0"/>
        <v>560</v>
      </c>
      <c r="N37" s="68">
        <f t="shared" si="0"/>
        <v>82</v>
      </c>
      <c r="O37" s="68">
        <f t="shared" si="0"/>
        <v>168</v>
      </c>
      <c r="P37" s="68">
        <f t="shared" si="0"/>
        <v>464</v>
      </c>
      <c r="Q37" s="68">
        <f t="shared" si="0"/>
        <v>861</v>
      </c>
      <c r="R37" s="68">
        <f t="shared" si="0"/>
        <v>980</v>
      </c>
      <c r="S37" s="68">
        <f t="shared" si="0"/>
        <v>708</v>
      </c>
      <c r="T37" s="68">
        <f>SUM(T4:T36)</f>
        <v>566</v>
      </c>
      <c r="U37" s="68">
        <f t="shared" ref="U37:AD37" si="1">SUM(U4:U36)</f>
        <v>1083</v>
      </c>
      <c r="V37" s="68">
        <f t="shared" si="1"/>
        <v>1799</v>
      </c>
      <c r="W37" s="68">
        <f t="shared" si="1"/>
        <v>2853</v>
      </c>
      <c r="X37" s="68">
        <f t="shared" si="1"/>
        <v>623</v>
      </c>
      <c r="Y37" s="68">
        <f t="shared" si="1"/>
        <v>1408</v>
      </c>
      <c r="Z37" s="68">
        <f t="shared" si="1"/>
        <v>75</v>
      </c>
      <c r="AA37" s="68">
        <f t="shared" si="1"/>
        <v>45</v>
      </c>
      <c r="AB37" s="68">
        <f t="shared" si="1"/>
        <v>218</v>
      </c>
      <c r="AC37" s="68">
        <f t="shared" si="1"/>
        <v>109</v>
      </c>
      <c r="AD37" s="68">
        <f t="shared" si="1"/>
        <v>1</v>
      </c>
      <c r="AE37" s="68">
        <f t="shared" si="0"/>
        <v>0</v>
      </c>
    </row>
  </sheetData>
  <mergeCells count="22">
    <mergeCell ref="AD2:AE2"/>
    <mergeCell ref="B4:B7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28:B34"/>
    <mergeCell ref="V2:W2"/>
    <mergeCell ref="X2:Y2"/>
    <mergeCell ref="Z2:AA2"/>
    <mergeCell ref="AB2:AC2"/>
    <mergeCell ref="B8:B9"/>
    <mergeCell ref="B10:B15"/>
    <mergeCell ref="B16:B18"/>
    <mergeCell ref="B19:B20"/>
    <mergeCell ref="B21:B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opLeftCell="A46" workbookViewId="0">
      <selection activeCell="D54" sqref="D54:AE54"/>
    </sheetView>
  </sheetViews>
  <sheetFormatPr defaultRowHeight="15" x14ac:dyDescent="0.25"/>
  <cols>
    <col min="1" max="1" width="15.140625" style="68" customWidth="1"/>
    <col min="2" max="2" width="22.85546875" style="68" customWidth="1"/>
    <col min="3" max="3" width="25.5703125" style="68" customWidth="1"/>
    <col min="4" max="5" width="6.5703125" style="68" customWidth="1"/>
    <col min="6" max="6" width="7.85546875" style="68" customWidth="1"/>
    <col min="7" max="7" width="7.140625" style="68" customWidth="1"/>
    <col min="8" max="8" width="6.5703125" style="68" customWidth="1"/>
    <col min="9" max="9" width="6.42578125" style="68" customWidth="1"/>
    <col min="10" max="10" width="6.7109375" style="68" customWidth="1"/>
    <col min="11" max="11" width="7.14062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9.28515625" style="68" customWidth="1"/>
    <col min="31" max="31" width="6" style="68" customWidth="1"/>
    <col min="32" max="16384" width="9.140625" style="68"/>
  </cols>
  <sheetData>
    <row r="1" spans="1:31" ht="18.75" x14ac:dyDescent="0.25">
      <c r="A1" s="620" t="s">
        <v>17</v>
      </c>
      <c r="B1" s="621"/>
      <c r="C1" s="621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3"/>
    </row>
    <row r="2" spans="1:31" ht="87.75" customHeight="1" x14ac:dyDescent="0.25">
      <c r="A2" s="81" t="s">
        <v>0</v>
      </c>
      <c r="B2" s="81" t="s">
        <v>12</v>
      </c>
      <c r="C2" s="81" t="s">
        <v>1</v>
      </c>
      <c r="D2" s="624" t="s">
        <v>15</v>
      </c>
      <c r="E2" s="471"/>
      <c r="F2" s="625" t="s">
        <v>7</v>
      </c>
      <c r="G2" s="546"/>
      <c r="H2" s="625" t="s">
        <v>13</v>
      </c>
      <c r="I2" s="546"/>
      <c r="J2" s="626" t="s">
        <v>8</v>
      </c>
      <c r="K2" s="466"/>
      <c r="L2" s="627" t="s">
        <v>11</v>
      </c>
      <c r="M2" s="477"/>
      <c r="N2" s="624" t="s">
        <v>9</v>
      </c>
      <c r="O2" s="471"/>
      <c r="P2" s="624" t="s">
        <v>14</v>
      </c>
      <c r="Q2" s="471"/>
      <c r="R2" s="624" t="s">
        <v>10</v>
      </c>
      <c r="S2" s="471"/>
      <c r="T2" s="624" t="s">
        <v>2</v>
      </c>
      <c r="U2" s="471"/>
      <c r="V2" s="624" t="s">
        <v>3</v>
      </c>
      <c r="W2" s="471"/>
      <c r="X2" s="624" t="s">
        <v>16</v>
      </c>
      <c r="Y2" s="471"/>
      <c r="Z2" s="624" t="s">
        <v>4</v>
      </c>
      <c r="AA2" s="471"/>
      <c r="AB2" s="624" t="s">
        <v>5</v>
      </c>
      <c r="AC2" s="471"/>
      <c r="AD2" s="624" t="s">
        <v>6</v>
      </c>
      <c r="AE2" s="566"/>
    </row>
    <row r="3" spans="1:31" ht="25.5" x14ac:dyDescent="0.25">
      <c r="A3" s="81"/>
      <c r="B3" s="81"/>
      <c r="C3" s="82"/>
      <c r="D3" s="83" t="s">
        <v>18</v>
      </c>
      <c r="E3" s="83" t="s">
        <v>19</v>
      </c>
      <c r="F3" s="83" t="s">
        <v>18</v>
      </c>
      <c r="G3" s="83" t="s">
        <v>19</v>
      </c>
      <c r="H3" s="84" t="s">
        <v>18</v>
      </c>
      <c r="I3" s="84" t="s">
        <v>19</v>
      </c>
      <c r="J3" s="84" t="s">
        <v>18</v>
      </c>
      <c r="K3" s="84" t="s">
        <v>19</v>
      </c>
      <c r="L3" s="81" t="s">
        <v>18</v>
      </c>
      <c r="M3" s="81" t="s">
        <v>19</v>
      </c>
      <c r="N3" s="84" t="s">
        <v>18</v>
      </c>
      <c r="O3" s="84" t="s">
        <v>19</v>
      </c>
      <c r="P3" s="81" t="s">
        <v>18</v>
      </c>
      <c r="Q3" s="81" t="s">
        <v>19</v>
      </c>
      <c r="R3" s="84" t="s">
        <v>18</v>
      </c>
      <c r="S3" s="84" t="s">
        <v>19</v>
      </c>
      <c r="T3" s="81" t="s">
        <v>18</v>
      </c>
      <c r="U3" s="81" t="s">
        <v>19</v>
      </c>
      <c r="V3" s="81" t="s">
        <v>18</v>
      </c>
      <c r="W3" s="81" t="s">
        <v>19</v>
      </c>
      <c r="X3" s="81" t="s">
        <v>18</v>
      </c>
      <c r="Y3" s="81" t="s">
        <v>19</v>
      </c>
      <c r="Z3" s="81" t="s">
        <v>18</v>
      </c>
      <c r="AA3" s="81" t="s">
        <v>19</v>
      </c>
      <c r="AB3" s="81" t="s">
        <v>18</v>
      </c>
      <c r="AC3" s="81" t="s">
        <v>19</v>
      </c>
      <c r="AD3" s="81" t="s">
        <v>18</v>
      </c>
      <c r="AE3" s="81" t="s">
        <v>19</v>
      </c>
    </row>
    <row r="4" spans="1:31" ht="48.75" x14ac:dyDescent="0.25">
      <c r="A4" s="85" t="s">
        <v>252</v>
      </c>
      <c r="B4" s="86" t="s">
        <v>253</v>
      </c>
      <c r="C4" s="87" t="s">
        <v>254</v>
      </c>
      <c r="D4" s="88">
        <v>85</v>
      </c>
      <c r="E4" s="88">
        <v>89</v>
      </c>
      <c r="F4" s="88">
        <v>382</v>
      </c>
      <c r="G4" s="89">
        <v>509</v>
      </c>
      <c r="H4" s="90">
        <v>113</v>
      </c>
      <c r="I4" s="90">
        <v>127</v>
      </c>
      <c r="J4" s="88">
        <v>1464</v>
      </c>
      <c r="K4" s="88">
        <v>1670</v>
      </c>
      <c r="L4" s="91">
        <v>10</v>
      </c>
      <c r="M4" s="92">
        <v>27</v>
      </c>
      <c r="N4" s="91">
        <v>11</v>
      </c>
      <c r="O4" s="92">
        <v>2</v>
      </c>
      <c r="P4" s="91">
        <v>37</v>
      </c>
      <c r="Q4" s="92">
        <v>37</v>
      </c>
      <c r="R4" s="91">
        <v>36</v>
      </c>
      <c r="S4" s="91">
        <v>68</v>
      </c>
      <c r="T4" s="93">
        <v>21</v>
      </c>
      <c r="U4" s="93">
        <v>20</v>
      </c>
      <c r="V4" s="93">
        <v>283</v>
      </c>
      <c r="W4" s="93">
        <v>194</v>
      </c>
      <c r="X4" s="93">
        <v>9</v>
      </c>
      <c r="Y4" s="93">
        <v>11</v>
      </c>
      <c r="Z4" s="93">
        <v>8</v>
      </c>
      <c r="AA4" s="93">
        <v>4</v>
      </c>
      <c r="AB4" s="93">
        <v>266</v>
      </c>
      <c r="AC4" s="93">
        <v>80</v>
      </c>
      <c r="AD4" s="93">
        <v>3</v>
      </c>
      <c r="AE4" s="93">
        <v>0</v>
      </c>
    </row>
    <row r="5" spans="1:31" ht="48.75" x14ac:dyDescent="0.25">
      <c r="A5" s="85" t="s">
        <v>252</v>
      </c>
      <c r="B5" s="86" t="s">
        <v>253</v>
      </c>
      <c r="C5" s="87" t="s">
        <v>255</v>
      </c>
      <c r="D5" s="88">
        <v>62</v>
      </c>
      <c r="E5" s="88">
        <v>116</v>
      </c>
      <c r="F5" s="88">
        <v>282</v>
      </c>
      <c r="G5" s="89">
        <v>683</v>
      </c>
      <c r="H5" s="90">
        <v>98</v>
      </c>
      <c r="I5" s="90">
        <v>183</v>
      </c>
      <c r="J5" s="88">
        <v>884</v>
      </c>
      <c r="K5" s="88">
        <v>1029</v>
      </c>
      <c r="L5" s="91">
        <v>15</v>
      </c>
      <c r="M5" s="92">
        <v>32</v>
      </c>
      <c r="N5" s="91">
        <v>11</v>
      </c>
      <c r="O5" s="92">
        <v>13</v>
      </c>
      <c r="P5" s="91">
        <v>19</v>
      </c>
      <c r="Q5" s="92">
        <v>69</v>
      </c>
      <c r="R5" s="91">
        <v>12</v>
      </c>
      <c r="S5" s="91">
        <v>27</v>
      </c>
      <c r="T5" s="93">
        <v>40</v>
      </c>
      <c r="U5" s="93">
        <v>19</v>
      </c>
      <c r="V5" s="93">
        <v>397</v>
      </c>
      <c r="W5" s="93">
        <v>246</v>
      </c>
      <c r="X5" s="93">
        <v>19</v>
      </c>
      <c r="Y5" s="93">
        <v>14</v>
      </c>
      <c r="Z5" s="93">
        <v>19</v>
      </c>
      <c r="AA5" s="93">
        <v>6</v>
      </c>
      <c r="AB5" s="93">
        <v>107</v>
      </c>
      <c r="AC5" s="93">
        <v>43</v>
      </c>
      <c r="AD5" s="93">
        <v>2</v>
      </c>
      <c r="AE5" s="93">
        <v>0</v>
      </c>
    </row>
    <row r="6" spans="1:31" ht="48.75" x14ac:dyDescent="0.25">
      <c r="A6" s="85" t="s">
        <v>252</v>
      </c>
      <c r="B6" s="86" t="s">
        <v>256</v>
      </c>
      <c r="C6" s="87" t="s">
        <v>257</v>
      </c>
      <c r="D6" s="88">
        <v>250</v>
      </c>
      <c r="E6" s="88">
        <v>604</v>
      </c>
      <c r="F6" s="88">
        <v>811</v>
      </c>
      <c r="G6" s="89">
        <v>2135</v>
      </c>
      <c r="H6" s="90">
        <v>156</v>
      </c>
      <c r="I6" s="90">
        <v>347</v>
      </c>
      <c r="J6" s="88">
        <v>1412</v>
      </c>
      <c r="K6" s="88">
        <v>2142</v>
      </c>
      <c r="L6" s="91">
        <v>8</v>
      </c>
      <c r="M6" s="92">
        <v>24</v>
      </c>
      <c r="N6" s="91">
        <v>25</v>
      </c>
      <c r="O6" s="92">
        <v>53</v>
      </c>
      <c r="P6" s="91">
        <v>115</v>
      </c>
      <c r="Q6" s="92">
        <v>328</v>
      </c>
      <c r="R6" s="91">
        <v>45</v>
      </c>
      <c r="S6" s="91">
        <v>96</v>
      </c>
      <c r="T6" s="93">
        <v>139</v>
      </c>
      <c r="U6" s="93">
        <v>314</v>
      </c>
      <c r="V6" s="93">
        <v>279</v>
      </c>
      <c r="W6" s="93">
        <v>636</v>
      </c>
      <c r="X6" s="93">
        <v>141</v>
      </c>
      <c r="Y6" s="93">
        <v>313</v>
      </c>
      <c r="Z6" s="93">
        <v>24</v>
      </c>
      <c r="AA6" s="93">
        <v>25</v>
      </c>
      <c r="AB6" s="93">
        <v>255</v>
      </c>
      <c r="AC6" s="93">
        <v>329</v>
      </c>
      <c r="AD6" s="93">
        <v>10</v>
      </c>
      <c r="AE6" s="93">
        <v>16</v>
      </c>
    </row>
    <row r="7" spans="1:31" ht="48.75" x14ac:dyDescent="0.25">
      <c r="A7" s="85" t="s">
        <v>252</v>
      </c>
      <c r="B7" s="86" t="s">
        <v>258</v>
      </c>
      <c r="C7" s="87" t="s">
        <v>259</v>
      </c>
      <c r="D7" s="88">
        <v>243</v>
      </c>
      <c r="E7" s="88">
        <v>198</v>
      </c>
      <c r="F7" s="88">
        <v>951</v>
      </c>
      <c r="G7" s="89">
        <v>681</v>
      </c>
      <c r="H7" s="90">
        <v>267</v>
      </c>
      <c r="I7" s="90">
        <v>145</v>
      </c>
      <c r="J7" s="88">
        <v>3716</v>
      </c>
      <c r="K7" s="88">
        <v>2245</v>
      </c>
      <c r="L7" s="91">
        <v>32</v>
      </c>
      <c r="M7" s="92">
        <v>25</v>
      </c>
      <c r="N7" s="91">
        <v>17</v>
      </c>
      <c r="O7" s="92">
        <v>19</v>
      </c>
      <c r="P7" s="91">
        <v>72</v>
      </c>
      <c r="Q7" s="92">
        <v>74</v>
      </c>
      <c r="R7" s="91">
        <v>94</v>
      </c>
      <c r="S7" s="91">
        <v>73</v>
      </c>
      <c r="T7" s="93">
        <v>180</v>
      </c>
      <c r="U7" s="93">
        <v>219</v>
      </c>
      <c r="V7" s="93">
        <v>489</v>
      </c>
      <c r="W7" s="93">
        <v>499</v>
      </c>
      <c r="X7" s="93">
        <v>194</v>
      </c>
      <c r="Y7" s="93">
        <v>173</v>
      </c>
      <c r="Z7" s="93">
        <v>11</v>
      </c>
      <c r="AA7" s="93">
        <v>2</v>
      </c>
      <c r="AB7" s="93">
        <v>57</v>
      </c>
      <c r="AC7" s="93">
        <v>25</v>
      </c>
      <c r="AD7" s="93">
        <v>7</v>
      </c>
      <c r="AE7" s="93">
        <v>4</v>
      </c>
    </row>
    <row r="8" spans="1:31" ht="48.75" x14ac:dyDescent="0.25">
      <c r="A8" s="85" t="s">
        <v>252</v>
      </c>
      <c r="B8" s="86" t="s">
        <v>258</v>
      </c>
      <c r="C8" s="87" t="s">
        <v>260</v>
      </c>
      <c r="D8" s="88">
        <v>94</v>
      </c>
      <c r="E8" s="88">
        <v>175</v>
      </c>
      <c r="F8" s="88">
        <v>365</v>
      </c>
      <c r="G8" s="89">
        <v>715</v>
      </c>
      <c r="H8" s="90">
        <v>71</v>
      </c>
      <c r="I8" s="90">
        <v>103</v>
      </c>
      <c r="J8" s="88">
        <v>1457</v>
      </c>
      <c r="K8" s="88">
        <v>1540</v>
      </c>
      <c r="L8" s="91">
        <v>16</v>
      </c>
      <c r="M8" s="92">
        <v>39</v>
      </c>
      <c r="N8" s="91">
        <v>13</v>
      </c>
      <c r="O8" s="92">
        <v>23</v>
      </c>
      <c r="P8" s="91">
        <v>52</v>
      </c>
      <c r="Q8" s="92">
        <v>104</v>
      </c>
      <c r="R8" s="91">
        <v>28</v>
      </c>
      <c r="S8" s="91">
        <v>51</v>
      </c>
      <c r="T8" s="93">
        <v>49</v>
      </c>
      <c r="U8" s="93">
        <v>57</v>
      </c>
      <c r="V8" s="93">
        <v>75</v>
      </c>
      <c r="W8" s="93">
        <v>79</v>
      </c>
      <c r="X8" s="93">
        <v>36</v>
      </c>
      <c r="Y8" s="93">
        <v>58</v>
      </c>
      <c r="Z8" s="93">
        <v>4</v>
      </c>
      <c r="AA8" s="93">
        <v>5</v>
      </c>
      <c r="AB8" s="93">
        <v>62</v>
      </c>
      <c r="AC8" s="93">
        <v>74</v>
      </c>
      <c r="AD8" s="93">
        <v>4</v>
      </c>
      <c r="AE8" s="93">
        <v>2</v>
      </c>
    </row>
    <row r="9" spans="1:31" ht="51.75" x14ac:dyDescent="0.25">
      <c r="A9" s="85" t="s">
        <v>252</v>
      </c>
      <c r="B9" s="86" t="s">
        <v>258</v>
      </c>
      <c r="C9" s="87" t="s">
        <v>261</v>
      </c>
      <c r="D9" s="88">
        <v>21</v>
      </c>
      <c r="E9" s="88">
        <v>70</v>
      </c>
      <c r="F9" s="88">
        <v>115</v>
      </c>
      <c r="G9" s="89">
        <v>320</v>
      </c>
      <c r="H9" s="90">
        <v>57</v>
      </c>
      <c r="I9" s="90">
        <v>130</v>
      </c>
      <c r="J9" s="88">
        <v>149</v>
      </c>
      <c r="K9" s="88">
        <v>404</v>
      </c>
      <c r="L9" s="91">
        <v>6</v>
      </c>
      <c r="M9" s="92">
        <v>20</v>
      </c>
      <c r="N9" s="91">
        <v>1</v>
      </c>
      <c r="O9" s="92">
        <v>0</v>
      </c>
      <c r="P9" s="91">
        <v>9</v>
      </c>
      <c r="Q9" s="92">
        <v>8</v>
      </c>
      <c r="R9" s="91">
        <v>7</v>
      </c>
      <c r="S9" s="91">
        <v>33</v>
      </c>
      <c r="T9" s="93">
        <v>17</v>
      </c>
      <c r="U9" s="93">
        <v>8</v>
      </c>
      <c r="V9" s="93">
        <v>67</v>
      </c>
      <c r="W9" s="93">
        <v>46</v>
      </c>
      <c r="X9" s="93">
        <v>0</v>
      </c>
      <c r="Y9" s="93">
        <v>0</v>
      </c>
      <c r="Z9" s="93">
        <v>1</v>
      </c>
      <c r="AA9" s="93">
        <v>0</v>
      </c>
      <c r="AB9" s="93">
        <v>19</v>
      </c>
      <c r="AC9" s="93">
        <v>12</v>
      </c>
      <c r="AD9" s="93">
        <v>3</v>
      </c>
      <c r="AE9" s="93">
        <v>1</v>
      </c>
    </row>
    <row r="10" spans="1:31" ht="48.75" x14ac:dyDescent="0.25">
      <c r="A10" s="85" t="s">
        <v>252</v>
      </c>
      <c r="B10" s="86" t="s">
        <v>258</v>
      </c>
      <c r="C10" s="87" t="s">
        <v>262</v>
      </c>
      <c r="D10" s="88">
        <v>65</v>
      </c>
      <c r="E10" s="88">
        <v>144</v>
      </c>
      <c r="F10" s="88">
        <v>183</v>
      </c>
      <c r="G10" s="89">
        <v>494</v>
      </c>
      <c r="H10" s="90">
        <v>41</v>
      </c>
      <c r="I10" s="90">
        <v>85</v>
      </c>
      <c r="J10" s="88">
        <v>173</v>
      </c>
      <c r="K10" s="88">
        <v>332</v>
      </c>
      <c r="L10" s="91">
        <v>4</v>
      </c>
      <c r="M10" s="92">
        <v>9</v>
      </c>
      <c r="N10" s="91">
        <v>4</v>
      </c>
      <c r="O10" s="92">
        <v>8</v>
      </c>
      <c r="P10" s="91">
        <v>25</v>
      </c>
      <c r="Q10" s="92">
        <v>88</v>
      </c>
      <c r="R10" s="91">
        <v>7</v>
      </c>
      <c r="S10" s="91">
        <v>23</v>
      </c>
      <c r="T10" s="93">
        <v>23</v>
      </c>
      <c r="U10" s="93">
        <v>66</v>
      </c>
      <c r="V10" s="93">
        <v>38</v>
      </c>
      <c r="W10" s="93">
        <v>123</v>
      </c>
      <c r="X10" s="93">
        <v>22</v>
      </c>
      <c r="Y10" s="93">
        <v>48</v>
      </c>
      <c r="Z10" s="93">
        <v>4</v>
      </c>
      <c r="AA10" s="93">
        <v>9</v>
      </c>
      <c r="AB10" s="93">
        <v>25</v>
      </c>
      <c r="AC10" s="93">
        <v>54</v>
      </c>
      <c r="AD10" s="93">
        <v>2</v>
      </c>
      <c r="AE10" s="93">
        <v>2</v>
      </c>
    </row>
    <row r="11" spans="1:31" ht="48.75" x14ac:dyDescent="0.25">
      <c r="A11" s="85" t="s">
        <v>252</v>
      </c>
      <c r="B11" s="86" t="s">
        <v>258</v>
      </c>
      <c r="C11" s="87" t="s">
        <v>263</v>
      </c>
      <c r="D11" s="88">
        <v>27</v>
      </c>
      <c r="E11" s="88">
        <v>85</v>
      </c>
      <c r="F11" s="88">
        <v>74</v>
      </c>
      <c r="G11" s="89">
        <v>287</v>
      </c>
      <c r="H11" s="90">
        <v>0</v>
      </c>
      <c r="I11" s="90">
        <v>0</v>
      </c>
      <c r="J11" s="88">
        <v>0</v>
      </c>
      <c r="K11" s="88">
        <v>0</v>
      </c>
      <c r="L11" s="91">
        <v>4</v>
      </c>
      <c r="M11" s="92">
        <v>6</v>
      </c>
      <c r="N11" s="91">
        <v>0</v>
      </c>
      <c r="O11" s="92">
        <v>0</v>
      </c>
      <c r="P11" s="91">
        <v>0</v>
      </c>
      <c r="Q11" s="92">
        <v>0</v>
      </c>
      <c r="R11" s="91">
        <v>0</v>
      </c>
      <c r="S11" s="91">
        <v>0</v>
      </c>
      <c r="T11" s="93">
        <v>0</v>
      </c>
      <c r="U11" s="93">
        <v>0</v>
      </c>
      <c r="V11" s="93">
        <v>0</v>
      </c>
      <c r="W11" s="93">
        <v>0</v>
      </c>
      <c r="X11" s="93">
        <v>0</v>
      </c>
      <c r="Y11" s="93">
        <v>0</v>
      </c>
      <c r="Z11" s="93">
        <v>5</v>
      </c>
      <c r="AA11" s="93">
        <v>3</v>
      </c>
      <c r="AB11" s="93">
        <v>5</v>
      </c>
      <c r="AC11" s="93">
        <v>3</v>
      </c>
      <c r="AD11" s="93">
        <v>0</v>
      </c>
      <c r="AE11" s="93">
        <v>0</v>
      </c>
    </row>
    <row r="12" spans="1:31" ht="48.75" x14ac:dyDescent="0.25">
      <c r="A12" s="85" t="s">
        <v>252</v>
      </c>
      <c r="B12" s="86" t="s">
        <v>258</v>
      </c>
      <c r="C12" s="87" t="s">
        <v>264</v>
      </c>
      <c r="D12" s="88">
        <v>62</v>
      </c>
      <c r="E12" s="88">
        <v>64</v>
      </c>
      <c r="F12" s="88">
        <v>240</v>
      </c>
      <c r="G12" s="89">
        <v>183</v>
      </c>
      <c r="H12" s="90">
        <v>0</v>
      </c>
      <c r="I12" s="90">
        <v>0</v>
      </c>
      <c r="J12" s="88">
        <v>0</v>
      </c>
      <c r="K12" s="88">
        <v>0</v>
      </c>
      <c r="L12" s="91">
        <v>12</v>
      </c>
      <c r="M12" s="92">
        <v>4</v>
      </c>
      <c r="N12" s="91">
        <v>0</v>
      </c>
      <c r="O12" s="92">
        <v>0</v>
      </c>
      <c r="P12" s="91">
        <v>0</v>
      </c>
      <c r="Q12" s="92">
        <v>0</v>
      </c>
      <c r="R12" s="91">
        <v>0</v>
      </c>
      <c r="S12" s="91">
        <v>0</v>
      </c>
      <c r="T12" s="93">
        <v>0</v>
      </c>
      <c r="U12" s="93">
        <v>0</v>
      </c>
      <c r="V12" s="93">
        <v>0</v>
      </c>
      <c r="W12" s="93">
        <v>0</v>
      </c>
      <c r="X12" s="93">
        <v>0</v>
      </c>
      <c r="Y12" s="93">
        <v>0</v>
      </c>
      <c r="Z12" s="93">
        <v>3</v>
      </c>
      <c r="AA12" s="93">
        <v>2</v>
      </c>
      <c r="AB12" s="93">
        <v>3</v>
      </c>
      <c r="AC12" s="93">
        <v>2</v>
      </c>
      <c r="AD12" s="93">
        <v>0</v>
      </c>
      <c r="AE12" s="93">
        <v>0</v>
      </c>
    </row>
    <row r="13" spans="1:31" ht="48.75" x14ac:dyDescent="0.25">
      <c r="A13" s="85" t="s">
        <v>252</v>
      </c>
      <c r="B13" s="86" t="s">
        <v>258</v>
      </c>
      <c r="C13" s="87" t="s">
        <v>265</v>
      </c>
      <c r="D13" s="88">
        <v>115</v>
      </c>
      <c r="E13" s="88">
        <v>97</v>
      </c>
      <c r="F13" s="88">
        <v>309</v>
      </c>
      <c r="G13" s="89">
        <v>278</v>
      </c>
      <c r="H13" s="90">
        <v>0</v>
      </c>
      <c r="I13" s="90">
        <v>0</v>
      </c>
      <c r="J13" s="88">
        <v>0</v>
      </c>
      <c r="K13" s="88">
        <v>0</v>
      </c>
      <c r="L13" s="91">
        <v>15</v>
      </c>
      <c r="M13" s="92">
        <v>12</v>
      </c>
      <c r="N13" s="91">
        <v>0</v>
      </c>
      <c r="O13" s="92">
        <v>0</v>
      </c>
      <c r="P13" s="91">
        <v>0</v>
      </c>
      <c r="Q13" s="92">
        <v>0</v>
      </c>
      <c r="R13" s="91">
        <v>0</v>
      </c>
      <c r="S13" s="91">
        <v>0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</row>
    <row r="14" spans="1:31" ht="51.75" x14ac:dyDescent="0.25">
      <c r="A14" s="85" t="s">
        <v>252</v>
      </c>
      <c r="B14" s="86" t="s">
        <v>258</v>
      </c>
      <c r="C14" s="87" t="s">
        <v>266</v>
      </c>
      <c r="D14" s="88">
        <v>40</v>
      </c>
      <c r="E14" s="88">
        <v>65</v>
      </c>
      <c r="F14" s="88">
        <v>105</v>
      </c>
      <c r="G14" s="89">
        <v>177</v>
      </c>
      <c r="H14" s="90">
        <v>0</v>
      </c>
      <c r="I14" s="90">
        <v>0</v>
      </c>
      <c r="J14" s="88">
        <v>0</v>
      </c>
      <c r="K14" s="88">
        <v>0</v>
      </c>
      <c r="L14" s="91">
        <v>2</v>
      </c>
      <c r="M14" s="92">
        <v>7</v>
      </c>
      <c r="N14" s="91">
        <v>0</v>
      </c>
      <c r="O14" s="92">
        <v>0</v>
      </c>
      <c r="P14" s="91">
        <v>0</v>
      </c>
      <c r="Q14" s="92">
        <v>0</v>
      </c>
      <c r="R14" s="91">
        <v>0</v>
      </c>
      <c r="S14" s="91">
        <v>0</v>
      </c>
      <c r="T14" s="93">
        <v>0</v>
      </c>
      <c r="U14" s="93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</row>
    <row r="15" spans="1:31" ht="48.75" x14ac:dyDescent="0.25">
      <c r="A15" s="85" t="s">
        <v>252</v>
      </c>
      <c r="B15" s="86" t="s">
        <v>267</v>
      </c>
      <c r="C15" s="87" t="s">
        <v>268</v>
      </c>
      <c r="D15" s="88">
        <v>101</v>
      </c>
      <c r="E15" s="88">
        <v>313</v>
      </c>
      <c r="F15" s="88">
        <v>342</v>
      </c>
      <c r="G15" s="89">
        <v>1180</v>
      </c>
      <c r="H15" s="90">
        <v>57</v>
      </c>
      <c r="I15" s="90">
        <v>152</v>
      </c>
      <c r="J15" s="88">
        <v>447</v>
      </c>
      <c r="K15" s="88">
        <v>1138</v>
      </c>
      <c r="L15" s="91">
        <v>11</v>
      </c>
      <c r="M15" s="92">
        <v>51</v>
      </c>
      <c r="N15" s="91">
        <v>8</v>
      </c>
      <c r="O15" s="92">
        <v>26</v>
      </c>
      <c r="P15" s="91">
        <v>33</v>
      </c>
      <c r="Q15" s="92">
        <v>169</v>
      </c>
      <c r="R15" s="91">
        <v>13</v>
      </c>
      <c r="S15" s="91">
        <v>48</v>
      </c>
      <c r="T15" s="93">
        <v>25</v>
      </c>
      <c r="U15" s="93">
        <v>74</v>
      </c>
      <c r="V15" s="93">
        <v>51</v>
      </c>
      <c r="W15" s="93">
        <v>182</v>
      </c>
      <c r="X15" s="93">
        <v>5</v>
      </c>
      <c r="Y15" s="93">
        <v>12</v>
      </c>
      <c r="Z15" s="93">
        <v>7</v>
      </c>
      <c r="AA15" s="93">
        <v>15</v>
      </c>
      <c r="AB15" s="93">
        <v>84</v>
      </c>
      <c r="AC15" s="93">
        <v>154</v>
      </c>
      <c r="AD15" s="93">
        <v>4</v>
      </c>
      <c r="AE15" s="93">
        <v>4</v>
      </c>
    </row>
    <row r="16" spans="1:31" ht="48.75" x14ac:dyDescent="0.25">
      <c r="A16" s="85" t="s">
        <v>252</v>
      </c>
      <c r="B16" s="86" t="s">
        <v>267</v>
      </c>
      <c r="C16" s="87" t="s">
        <v>269</v>
      </c>
      <c r="D16" s="88">
        <v>130</v>
      </c>
      <c r="E16" s="88">
        <v>154</v>
      </c>
      <c r="F16" s="88">
        <v>477</v>
      </c>
      <c r="G16" s="89">
        <v>794</v>
      </c>
      <c r="H16" s="90">
        <v>110</v>
      </c>
      <c r="I16" s="90">
        <v>214</v>
      </c>
      <c r="J16" s="88">
        <v>707</v>
      </c>
      <c r="K16" s="88">
        <v>1662</v>
      </c>
      <c r="L16" s="91">
        <v>5</v>
      </c>
      <c r="M16" s="92">
        <v>16</v>
      </c>
      <c r="N16" s="91">
        <v>12</v>
      </c>
      <c r="O16" s="92">
        <v>5</v>
      </c>
      <c r="P16" s="91">
        <v>41</v>
      </c>
      <c r="Q16" s="92">
        <v>103</v>
      </c>
      <c r="R16" s="91">
        <v>21</v>
      </c>
      <c r="S16" s="91">
        <v>61</v>
      </c>
      <c r="T16" s="93">
        <v>37</v>
      </c>
      <c r="U16" s="93">
        <v>55</v>
      </c>
      <c r="V16" s="93">
        <v>112</v>
      </c>
      <c r="W16" s="93">
        <v>195</v>
      </c>
      <c r="X16" s="93">
        <v>40</v>
      </c>
      <c r="Y16" s="93">
        <v>68</v>
      </c>
      <c r="Z16" s="93">
        <v>15</v>
      </c>
      <c r="AA16" s="93">
        <v>24</v>
      </c>
      <c r="AB16" s="93">
        <v>107</v>
      </c>
      <c r="AC16" s="93">
        <v>157</v>
      </c>
      <c r="AD16" s="93">
        <v>5</v>
      </c>
      <c r="AE16" s="93">
        <v>14</v>
      </c>
    </row>
    <row r="17" spans="1:31" ht="51.75" x14ac:dyDescent="0.25">
      <c r="A17" s="85" t="s">
        <v>252</v>
      </c>
      <c r="B17" s="86" t="s">
        <v>267</v>
      </c>
      <c r="C17" s="87" t="s">
        <v>270</v>
      </c>
      <c r="D17" s="88">
        <v>0</v>
      </c>
      <c r="E17" s="88">
        <v>0</v>
      </c>
      <c r="F17" s="88">
        <v>12</v>
      </c>
      <c r="G17" s="89">
        <v>39</v>
      </c>
      <c r="H17" s="90">
        <v>22</v>
      </c>
      <c r="I17" s="90">
        <v>70</v>
      </c>
      <c r="J17" s="88">
        <v>482</v>
      </c>
      <c r="K17" s="88">
        <v>1423</v>
      </c>
      <c r="L17" s="91">
        <v>0</v>
      </c>
      <c r="M17" s="92">
        <v>4</v>
      </c>
      <c r="N17" s="91">
        <v>1</v>
      </c>
      <c r="O17" s="92">
        <v>0</v>
      </c>
      <c r="P17" s="91">
        <v>2</v>
      </c>
      <c r="Q17" s="92">
        <v>6</v>
      </c>
      <c r="R17" s="91">
        <v>10</v>
      </c>
      <c r="S17" s="91">
        <v>30</v>
      </c>
      <c r="T17" s="94" t="s">
        <v>271</v>
      </c>
      <c r="U17" s="94" t="s">
        <v>271</v>
      </c>
      <c r="V17" s="94" t="s">
        <v>271</v>
      </c>
      <c r="W17" s="94" t="s">
        <v>271</v>
      </c>
      <c r="X17" s="94" t="s">
        <v>271</v>
      </c>
      <c r="Y17" s="94" t="s">
        <v>271</v>
      </c>
      <c r="Z17" s="94" t="s">
        <v>271</v>
      </c>
      <c r="AA17" s="94" t="s">
        <v>271</v>
      </c>
      <c r="AB17" s="94" t="s">
        <v>271</v>
      </c>
      <c r="AC17" s="94" t="s">
        <v>271</v>
      </c>
      <c r="AD17" s="94" t="s">
        <v>271</v>
      </c>
      <c r="AE17" s="94" t="s">
        <v>271</v>
      </c>
    </row>
    <row r="18" spans="1:31" ht="48.75" x14ac:dyDescent="0.25">
      <c r="A18" s="85" t="s">
        <v>252</v>
      </c>
      <c r="B18" s="86" t="s">
        <v>267</v>
      </c>
      <c r="C18" s="87" t="s">
        <v>272</v>
      </c>
      <c r="D18" s="88">
        <v>33</v>
      </c>
      <c r="E18" s="88">
        <v>131</v>
      </c>
      <c r="F18" s="88">
        <v>96</v>
      </c>
      <c r="G18" s="89">
        <v>432</v>
      </c>
      <c r="H18" s="90">
        <v>0</v>
      </c>
      <c r="I18" s="90">
        <v>0</v>
      </c>
      <c r="J18" s="88">
        <v>0</v>
      </c>
      <c r="K18" s="88">
        <v>0</v>
      </c>
      <c r="L18" s="91">
        <v>3</v>
      </c>
      <c r="M18" s="92">
        <v>7</v>
      </c>
      <c r="N18" s="91">
        <v>3</v>
      </c>
      <c r="O18" s="92">
        <v>38</v>
      </c>
      <c r="P18" s="91">
        <v>0</v>
      </c>
      <c r="Q18" s="92">
        <v>0</v>
      </c>
      <c r="R18" s="91">
        <v>0</v>
      </c>
      <c r="S18" s="91">
        <v>0</v>
      </c>
      <c r="T18" s="93">
        <v>12</v>
      </c>
      <c r="U18" s="93">
        <v>95</v>
      </c>
      <c r="V18" s="93">
        <v>32</v>
      </c>
      <c r="W18" s="93">
        <v>215</v>
      </c>
      <c r="X18" s="93">
        <v>10</v>
      </c>
      <c r="Y18" s="93">
        <v>67</v>
      </c>
      <c r="Z18" s="93">
        <v>1</v>
      </c>
      <c r="AA18" s="93">
        <v>1</v>
      </c>
      <c r="AB18" s="93">
        <v>15</v>
      </c>
      <c r="AC18" s="93">
        <v>48</v>
      </c>
      <c r="AD18" s="93">
        <v>2</v>
      </c>
      <c r="AE18" s="93">
        <v>4</v>
      </c>
    </row>
    <row r="19" spans="1:31" ht="48.75" x14ac:dyDescent="0.25">
      <c r="A19" s="85" t="s">
        <v>252</v>
      </c>
      <c r="B19" s="86" t="s">
        <v>267</v>
      </c>
      <c r="C19" s="87" t="s">
        <v>273</v>
      </c>
      <c r="D19" s="88">
        <v>68</v>
      </c>
      <c r="E19" s="88">
        <v>136</v>
      </c>
      <c r="F19" s="88">
        <v>216</v>
      </c>
      <c r="G19" s="89">
        <v>502</v>
      </c>
      <c r="H19" s="90">
        <v>0</v>
      </c>
      <c r="I19" s="90">
        <v>0</v>
      </c>
      <c r="J19" s="88">
        <v>0</v>
      </c>
      <c r="K19" s="88">
        <v>0</v>
      </c>
      <c r="L19" s="91">
        <v>5</v>
      </c>
      <c r="M19" s="92">
        <v>8</v>
      </c>
      <c r="N19" s="91">
        <v>6</v>
      </c>
      <c r="O19" s="92">
        <v>22</v>
      </c>
      <c r="P19" s="91">
        <v>0</v>
      </c>
      <c r="Q19" s="92">
        <v>0</v>
      </c>
      <c r="R19" s="91">
        <v>0</v>
      </c>
      <c r="S19" s="91">
        <v>0</v>
      </c>
      <c r="T19" s="93">
        <v>75</v>
      </c>
      <c r="U19" s="93">
        <v>98</v>
      </c>
      <c r="V19" s="93">
        <v>78</v>
      </c>
      <c r="W19" s="93">
        <v>129</v>
      </c>
      <c r="X19" s="93">
        <v>25</v>
      </c>
      <c r="Y19" s="93">
        <v>63</v>
      </c>
      <c r="Z19" s="93">
        <v>7</v>
      </c>
      <c r="AA19" s="93">
        <v>7</v>
      </c>
      <c r="AB19" s="93">
        <v>35</v>
      </c>
      <c r="AC19" s="93">
        <v>32</v>
      </c>
      <c r="AD19" s="93">
        <v>5</v>
      </c>
      <c r="AE19" s="93">
        <v>10</v>
      </c>
    </row>
    <row r="20" spans="1:31" ht="48.75" x14ac:dyDescent="0.25">
      <c r="A20" s="85" t="s">
        <v>252</v>
      </c>
      <c r="B20" s="86" t="s">
        <v>267</v>
      </c>
      <c r="C20" s="87" t="s">
        <v>274</v>
      </c>
      <c r="D20" s="88">
        <v>46</v>
      </c>
      <c r="E20" s="88">
        <v>274</v>
      </c>
      <c r="F20" s="88">
        <v>202</v>
      </c>
      <c r="G20" s="89">
        <v>1303</v>
      </c>
      <c r="H20" s="90">
        <v>23</v>
      </c>
      <c r="I20" s="90">
        <v>88</v>
      </c>
      <c r="J20" s="88">
        <v>103</v>
      </c>
      <c r="K20" s="88">
        <v>365</v>
      </c>
      <c r="L20" s="91">
        <v>5</v>
      </c>
      <c r="M20" s="92">
        <v>19</v>
      </c>
      <c r="N20" s="91">
        <v>57</v>
      </c>
      <c r="O20" s="92">
        <v>461</v>
      </c>
      <c r="P20" s="91">
        <v>23</v>
      </c>
      <c r="Q20" s="92">
        <v>179</v>
      </c>
      <c r="R20" s="91">
        <v>5</v>
      </c>
      <c r="S20" s="91">
        <v>37</v>
      </c>
      <c r="T20" s="93">
        <v>8</v>
      </c>
      <c r="U20" s="93">
        <v>51</v>
      </c>
      <c r="V20" s="93">
        <v>22</v>
      </c>
      <c r="W20" s="93">
        <v>151</v>
      </c>
      <c r="X20" s="93">
        <v>3</v>
      </c>
      <c r="Y20" s="93">
        <v>55</v>
      </c>
      <c r="Z20" s="93">
        <v>1</v>
      </c>
      <c r="AA20" s="93">
        <v>1</v>
      </c>
      <c r="AB20" s="93">
        <v>20</v>
      </c>
      <c r="AC20" s="93">
        <v>67</v>
      </c>
      <c r="AD20" s="93">
        <v>1</v>
      </c>
      <c r="AE20" s="93">
        <v>2</v>
      </c>
    </row>
    <row r="21" spans="1:31" ht="48.75" x14ac:dyDescent="0.25">
      <c r="A21" s="85" t="s">
        <v>252</v>
      </c>
      <c r="B21" s="86" t="s">
        <v>267</v>
      </c>
      <c r="C21" s="87" t="s">
        <v>275</v>
      </c>
      <c r="D21" s="88">
        <v>36</v>
      </c>
      <c r="E21" s="88">
        <v>243</v>
      </c>
      <c r="F21" s="88">
        <v>126</v>
      </c>
      <c r="G21" s="89">
        <v>792</v>
      </c>
      <c r="H21" s="90">
        <v>20</v>
      </c>
      <c r="I21" s="90">
        <v>99</v>
      </c>
      <c r="J21" s="88">
        <v>837</v>
      </c>
      <c r="K21" s="88">
        <v>2107</v>
      </c>
      <c r="L21" s="91">
        <v>13</v>
      </c>
      <c r="M21" s="92">
        <v>42</v>
      </c>
      <c r="N21" s="91">
        <v>7</v>
      </c>
      <c r="O21" s="92">
        <v>98</v>
      </c>
      <c r="P21" s="91">
        <v>11</v>
      </c>
      <c r="Q21" s="92">
        <v>76</v>
      </c>
      <c r="R21" s="91">
        <v>4</v>
      </c>
      <c r="S21" s="91">
        <v>19</v>
      </c>
      <c r="T21" s="93">
        <v>9</v>
      </c>
      <c r="U21" s="93">
        <v>22</v>
      </c>
      <c r="V21" s="93">
        <v>9</v>
      </c>
      <c r="W21" s="93">
        <v>22</v>
      </c>
      <c r="X21" s="93">
        <v>1</v>
      </c>
      <c r="Y21" s="93">
        <v>5</v>
      </c>
      <c r="Z21" s="93">
        <v>0</v>
      </c>
      <c r="AA21" s="93">
        <v>9</v>
      </c>
      <c r="AB21" s="93">
        <v>8</v>
      </c>
      <c r="AC21" s="93">
        <v>29</v>
      </c>
      <c r="AD21" s="93">
        <v>0</v>
      </c>
      <c r="AE21" s="93">
        <v>1</v>
      </c>
    </row>
    <row r="22" spans="1:31" ht="48.75" x14ac:dyDescent="0.25">
      <c r="A22" s="85" t="s">
        <v>252</v>
      </c>
      <c r="B22" s="86" t="s">
        <v>267</v>
      </c>
      <c r="C22" s="87" t="s">
        <v>276</v>
      </c>
      <c r="D22" s="88">
        <v>18</v>
      </c>
      <c r="E22" s="88">
        <v>68</v>
      </c>
      <c r="F22" s="88">
        <v>77</v>
      </c>
      <c r="G22" s="89">
        <v>389</v>
      </c>
      <c r="H22" s="90">
        <v>26</v>
      </c>
      <c r="I22" s="90">
        <v>167</v>
      </c>
      <c r="J22" s="88">
        <v>287</v>
      </c>
      <c r="K22" s="88">
        <v>2041</v>
      </c>
      <c r="L22" s="91">
        <v>8</v>
      </c>
      <c r="M22" s="92">
        <v>14</v>
      </c>
      <c r="N22" s="91">
        <v>2</v>
      </c>
      <c r="O22" s="92">
        <v>8</v>
      </c>
      <c r="P22" s="91">
        <v>7</v>
      </c>
      <c r="Q22" s="92">
        <v>31</v>
      </c>
      <c r="R22" s="91">
        <v>3</v>
      </c>
      <c r="S22" s="91">
        <v>38</v>
      </c>
      <c r="T22" s="93">
        <v>0</v>
      </c>
      <c r="U22" s="93">
        <v>14</v>
      </c>
      <c r="V22" s="93">
        <v>0</v>
      </c>
      <c r="W22" s="93">
        <v>29</v>
      </c>
      <c r="X22" s="93">
        <v>7</v>
      </c>
      <c r="Y22" s="93">
        <v>18</v>
      </c>
      <c r="Z22" s="93">
        <v>1</v>
      </c>
      <c r="AA22" s="93">
        <v>3</v>
      </c>
      <c r="AB22" s="93">
        <v>6</v>
      </c>
      <c r="AC22" s="93">
        <v>24</v>
      </c>
      <c r="AD22" s="93">
        <v>3</v>
      </c>
      <c r="AE22" s="93">
        <v>3</v>
      </c>
    </row>
    <row r="23" spans="1:31" ht="48.75" x14ac:dyDescent="0.25">
      <c r="A23" s="85" t="s">
        <v>252</v>
      </c>
      <c r="B23" s="86" t="s">
        <v>267</v>
      </c>
      <c r="C23" s="87" t="s">
        <v>277</v>
      </c>
      <c r="D23" s="88">
        <v>21</v>
      </c>
      <c r="E23" s="88">
        <v>59</v>
      </c>
      <c r="F23" s="88">
        <v>105</v>
      </c>
      <c r="G23" s="89">
        <v>382</v>
      </c>
      <c r="H23" s="90">
        <v>45</v>
      </c>
      <c r="I23" s="90">
        <v>133</v>
      </c>
      <c r="J23" s="88">
        <v>222</v>
      </c>
      <c r="K23" s="88">
        <v>668</v>
      </c>
      <c r="L23" s="91">
        <v>5</v>
      </c>
      <c r="M23" s="92">
        <v>7</v>
      </c>
      <c r="N23" s="91">
        <v>5</v>
      </c>
      <c r="O23" s="92">
        <v>16</v>
      </c>
      <c r="P23" s="91">
        <v>8</v>
      </c>
      <c r="Q23" s="92">
        <v>45</v>
      </c>
      <c r="R23" s="91">
        <v>6</v>
      </c>
      <c r="S23" s="91">
        <v>28</v>
      </c>
      <c r="T23" s="93">
        <v>3</v>
      </c>
      <c r="U23" s="93">
        <v>17</v>
      </c>
      <c r="V23" s="93">
        <v>8</v>
      </c>
      <c r="W23" s="93">
        <v>46</v>
      </c>
      <c r="X23" s="93">
        <v>1</v>
      </c>
      <c r="Y23" s="93">
        <v>11</v>
      </c>
      <c r="Z23" s="93">
        <v>1</v>
      </c>
      <c r="AA23" s="93">
        <v>1</v>
      </c>
      <c r="AB23" s="93">
        <v>4</v>
      </c>
      <c r="AC23" s="93">
        <v>23</v>
      </c>
      <c r="AD23" s="93">
        <v>0</v>
      </c>
      <c r="AE23" s="93">
        <v>0</v>
      </c>
    </row>
    <row r="24" spans="1:31" ht="48.75" x14ac:dyDescent="0.25">
      <c r="A24" s="85" t="s">
        <v>252</v>
      </c>
      <c r="B24" s="86" t="s">
        <v>267</v>
      </c>
      <c r="C24" s="87" t="s">
        <v>278</v>
      </c>
      <c r="D24" s="88">
        <v>11</v>
      </c>
      <c r="E24" s="88">
        <v>43</v>
      </c>
      <c r="F24" s="88">
        <v>70</v>
      </c>
      <c r="G24" s="89">
        <v>249</v>
      </c>
      <c r="H24" s="90">
        <v>32</v>
      </c>
      <c r="I24" s="90">
        <v>97</v>
      </c>
      <c r="J24" s="88">
        <v>80</v>
      </c>
      <c r="K24" s="88">
        <v>349</v>
      </c>
      <c r="L24" s="91">
        <v>0</v>
      </c>
      <c r="M24" s="92">
        <v>6</v>
      </c>
      <c r="N24" s="91">
        <v>4</v>
      </c>
      <c r="O24" s="92">
        <v>7</v>
      </c>
      <c r="P24" s="91">
        <v>2</v>
      </c>
      <c r="Q24" s="92">
        <v>18</v>
      </c>
      <c r="R24" s="91">
        <v>2</v>
      </c>
      <c r="S24" s="91">
        <v>13</v>
      </c>
      <c r="T24" s="93">
        <v>2</v>
      </c>
      <c r="U24" s="93">
        <v>8</v>
      </c>
      <c r="V24" s="93">
        <v>18</v>
      </c>
      <c r="W24" s="93">
        <v>46</v>
      </c>
      <c r="X24" s="93">
        <v>5</v>
      </c>
      <c r="Y24" s="93">
        <v>17</v>
      </c>
      <c r="Z24" s="93">
        <v>0</v>
      </c>
      <c r="AA24" s="93">
        <v>5</v>
      </c>
      <c r="AB24" s="93">
        <v>10</v>
      </c>
      <c r="AC24" s="93">
        <v>23</v>
      </c>
      <c r="AD24" s="93">
        <v>0</v>
      </c>
      <c r="AE24" s="93">
        <v>2</v>
      </c>
    </row>
    <row r="25" spans="1:31" ht="48.75" x14ac:dyDescent="0.25">
      <c r="A25" s="85" t="s">
        <v>252</v>
      </c>
      <c r="B25" s="86" t="s">
        <v>267</v>
      </c>
      <c r="C25" s="87" t="s">
        <v>279</v>
      </c>
      <c r="D25" s="88">
        <v>15</v>
      </c>
      <c r="E25" s="88">
        <v>79</v>
      </c>
      <c r="F25" s="88">
        <v>68</v>
      </c>
      <c r="G25" s="89">
        <v>285</v>
      </c>
      <c r="H25" s="90">
        <v>26</v>
      </c>
      <c r="I25" s="90">
        <v>90</v>
      </c>
      <c r="J25" s="88">
        <v>92</v>
      </c>
      <c r="K25" s="88">
        <v>352</v>
      </c>
      <c r="L25" s="91">
        <v>4</v>
      </c>
      <c r="M25" s="92">
        <v>11</v>
      </c>
      <c r="N25" s="91">
        <v>5</v>
      </c>
      <c r="O25" s="92">
        <v>15</v>
      </c>
      <c r="P25" s="91">
        <v>3</v>
      </c>
      <c r="Q25" s="92">
        <v>11</v>
      </c>
      <c r="R25" s="91">
        <v>6</v>
      </c>
      <c r="S25" s="91">
        <v>13</v>
      </c>
      <c r="T25" s="93">
        <v>2</v>
      </c>
      <c r="U25" s="93">
        <v>19</v>
      </c>
      <c r="V25" s="93">
        <v>4</v>
      </c>
      <c r="W25" s="93">
        <v>41</v>
      </c>
      <c r="X25" s="93">
        <v>1</v>
      </c>
      <c r="Y25" s="93">
        <v>14</v>
      </c>
      <c r="Z25" s="93">
        <v>2</v>
      </c>
      <c r="AA25" s="93">
        <v>4</v>
      </c>
      <c r="AB25" s="93">
        <v>8</v>
      </c>
      <c r="AC25" s="93">
        <v>16</v>
      </c>
      <c r="AD25" s="93">
        <v>3</v>
      </c>
      <c r="AE25" s="93">
        <v>0</v>
      </c>
    </row>
    <row r="26" spans="1:31" ht="48.75" x14ac:dyDescent="0.25">
      <c r="A26" s="85" t="s">
        <v>252</v>
      </c>
      <c r="B26" s="86" t="s">
        <v>267</v>
      </c>
      <c r="C26" s="87" t="s">
        <v>280</v>
      </c>
      <c r="D26" s="88">
        <v>30</v>
      </c>
      <c r="E26" s="88">
        <v>131</v>
      </c>
      <c r="F26" s="88">
        <v>89</v>
      </c>
      <c r="G26" s="89">
        <v>500</v>
      </c>
      <c r="H26" s="90">
        <v>28</v>
      </c>
      <c r="I26" s="90">
        <v>153</v>
      </c>
      <c r="J26" s="88">
        <v>177</v>
      </c>
      <c r="K26" s="88">
        <v>595</v>
      </c>
      <c r="L26" s="91">
        <v>1</v>
      </c>
      <c r="M26" s="92">
        <v>16</v>
      </c>
      <c r="N26" s="91">
        <v>1</v>
      </c>
      <c r="O26" s="92">
        <v>6</v>
      </c>
      <c r="P26" s="91">
        <v>4</v>
      </c>
      <c r="Q26" s="92">
        <v>31</v>
      </c>
      <c r="R26" s="91">
        <v>5</v>
      </c>
      <c r="S26" s="91">
        <v>29</v>
      </c>
      <c r="T26" s="93">
        <v>15</v>
      </c>
      <c r="U26" s="93">
        <v>75</v>
      </c>
      <c r="V26" s="93">
        <v>24</v>
      </c>
      <c r="W26" s="93">
        <v>110</v>
      </c>
      <c r="X26" s="93">
        <v>3</v>
      </c>
      <c r="Y26" s="93">
        <v>7</v>
      </c>
      <c r="Z26" s="93">
        <v>8</v>
      </c>
      <c r="AA26" s="93">
        <v>11</v>
      </c>
      <c r="AB26" s="93">
        <v>17</v>
      </c>
      <c r="AC26" s="93">
        <v>45</v>
      </c>
      <c r="AD26" s="93">
        <v>1</v>
      </c>
      <c r="AE26" s="93">
        <v>6</v>
      </c>
    </row>
    <row r="27" spans="1:31" ht="48.75" x14ac:dyDescent="0.25">
      <c r="A27" s="85" t="s">
        <v>252</v>
      </c>
      <c r="B27" s="86" t="s">
        <v>267</v>
      </c>
      <c r="C27" s="87" t="s">
        <v>281</v>
      </c>
      <c r="D27" s="88">
        <v>35</v>
      </c>
      <c r="E27" s="88">
        <v>49</v>
      </c>
      <c r="F27" s="88">
        <v>194</v>
      </c>
      <c r="G27" s="89">
        <v>234</v>
      </c>
      <c r="H27" s="90">
        <v>60</v>
      </c>
      <c r="I27" s="90">
        <v>60</v>
      </c>
      <c r="J27" s="88">
        <v>249</v>
      </c>
      <c r="K27" s="88">
        <v>226</v>
      </c>
      <c r="L27" s="91">
        <v>7</v>
      </c>
      <c r="M27" s="92">
        <v>0</v>
      </c>
      <c r="N27" s="91">
        <v>0</v>
      </c>
      <c r="O27" s="92">
        <v>4</v>
      </c>
      <c r="P27" s="91">
        <v>9</v>
      </c>
      <c r="Q27" s="92">
        <v>8</v>
      </c>
      <c r="R27" s="91">
        <v>6</v>
      </c>
      <c r="S27" s="91">
        <v>8</v>
      </c>
      <c r="T27" s="93">
        <v>30</v>
      </c>
      <c r="U27" s="93">
        <v>24</v>
      </c>
      <c r="V27" s="93">
        <v>50</v>
      </c>
      <c r="W27" s="93">
        <v>48</v>
      </c>
      <c r="X27" s="93">
        <v>16</v>
      </c>
      <c r="Y27" s="93">
        <v>10</v>
      </c>
      <c r="Z27" s="93">
        <v>6</v>
      </c>
      <c r="AA27" s="93">
        <v>6</v>
      </c>
      <c r="AB27" s="93">
        <v>59</v>
      </c>
      <c r="AC27" s="93">
        <v>37</v>
      </c>
      <c r="AD27" s="93">
        <v>1</v>
      </c>
      <c r="AE27" s="93">
        <v>4</v>
      </c>
    </row>
    <row r="28" spans="1:31" ht="48.75" x14ac:dyDescent="0.25">
      <c r="A28" s="85" t="s">
        <v>252</v>
      </c>
      <c r="B28" s="86" t="s">
        <v>267</v>
      </c>
      <c r="C28" s="87" t="s">
        <v>282</v>
      </c>
      <c r="D28" s="88">
        <v>28</v>
      </c>
      <c r="E28" s="88">
        <v>69</v>
      </c>
      <c r="F28" s="88">
        <v>86</v>
      </c>
      <c r="G28" s="89">
        <v>269</v>
      </c>
      <c r="H28" s="90">
        <v>14</v>
      </c>
      <c r="I28" s="90">
        <v>63</v>
      </c>
      <c r="J28" s="88">
        <v>46</v>
      </c>
      <c r="K28" s="88">
        <v>115</v>
      </c>
      <c r="L28" s="91">
        <v>2</v>
      </c>
      <c r="M28" s="92">
        <v>13</v>
      </c>
      <c r="N28" s="91">
        <v>3</v>
      </c>
      <c r="O28" s="92">
        <v>7</v>
      </c>
      <c r="P28" s="91">
        <v>7</v>
      </c>
      <c r="Q28" s="92">
        <v>46</v>
      </c>
      <c r="R28" s="91">
        <v>0</v>
      </c>
      <c r="S28" s="91">
        <v>10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2</v>
      </c>
      <c r="AB28" s="93">
        <v>1</v>
      </c>
      <c r="AC28" s="93">
        <v>3</v>
      </c>
      <c r="AD28" s="93">
        <v>0</v>
      </c>
      <c r="AE28" s="93">
        <v>0</v>
      </c>
    </row>
    <row r="29" spans="1:31" ht="64.5" x14ac:dyDescent="0.25">
      <c r="A29" s="95" t="s">
        <v>252</v>
      </c>
      <c r="B29" s="96" t="s">
        <v>267</v>
      </c>
      <c r="C29" s="97" t="s">
        <v>283</v>
      </c>
      <c r="D29" s="91">
        <v>11</v>
      </c>
      <c r="E29" s="91">
        <v>8</v>
      </c>
      <c r="F29" s="91">
        <v>18</v>
      </c>
      <c r="G29" s="92">
        <v>16</v>
      </c>
      <c r="H29" s="90">
        <v>0</v>
      </c>
      <c r="I29" s="90">
        <v>0</v>
      </c>
      <c r="J29" s="91">
        <v>0</v>
      </c>
      <c r="K29" s="91">
        <v>0</v>
      </c>
      <c r="L29" s="91">
        <v>3</v>
      </c>
      <c r="M29" s="92">
        <v>4</v>
      </c>
      <c r="N29" s="91">
        <v>0</v>
      </c>
      <c r="O29" s="92">
        <v>0</v>
      </c>
      <c r="P29" s="91">
        <v>0</v>
      </c>
      <c r="Q29" s="92">
        <v>0</v>
      </c>
      <c r="R29" s="91">
        <v>0</v>
      </c>
      <c r="S29" s="91">
        <v>0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v>0</v>
      </c>
    </row>
    <row r="30" spans="1:31" ht="48.75" x14ac:dyDescent="0.25">
      <c r="A30" s="85" t="s">
        <v>252</v>
      </c>
      <c r="B30" s="86" t="s">
        <v>284</v>
      </c>
      <c r="C30" s="87" t="s">
        <v>285</v>
      </c>
      <c r="D30" s="88">
        <v>139</v>
      </c>
      <c r="E30" s="88">
        <v>89</v>
      </c>
      <c r="F30" s="88">
        <v>631</v>
      </c>
      <c r="G30" s="89">
        <v>380</v>
      </c>
      <c r="H30" s="90">
        <v>225</v>
      </c>
      <c r="I30" s="90">
        <v>101</v>
      </c>
      <c r="J30" s="88">
        <v>1910</v>
      </c>
      <c r="K30" s="88">
        <v>624</v>
      </c>
      <c r="L30" s="91">
        <v>30</v>
      </c>
      <c r="M30" s="92">
        <v>17</v>
      </c>
      <c r="N30" s="91">
        <v>5</v>
      </c>
      <c r="O30" s="92">
        <v>1</v>
      </c>
      <c r="P30" s="91">
        <v>51</v>
      </c>
      <c r="Q30" s="92">
        <v>35</v>
      </c>
      <c r="R30" s="91">
        <v>99</v>
      </c>
      <c r="S30" s="91">
        <v>46</v>
      </c>
      <c r="T30" s="93">
        <v>46</v>
      </c>
      <c r="U30" s="93">
        <v>16</v>
      </c>
      <c r="V30" s="93">
        <v>71</v>
      </c>
      <c r="W30" s="93">
        <v>27</v>
      </c>
      <c r="X30" s="93">
        <v>30</v>
      </c>
      <c r="Y30" s="93">
        <v>12</v>
      </c>
      <c r="Z30" s="93">
        <v>19</v>
      </c>
      <c r="AA30" s="93">
        <v>7</v>
      </c>
      <c r="AB30" s="93">
        <v>117</v>
      </c>
      <c r="AC30" s="93">
        <v>59</v>
      </c>
      <c r="AD30" s="93">
        <v>13</v>
      </c>
      <c r="AE30" s="93">
        <v>9</v>
      </c>
    </row>
    <row r="31" spans="1:31" ht="48.75" x14ac:dyDescent="0.25">
      <c r="A31" s="85" t="s">
        <v>252</v>
      </c>
      <c r="B31" s="86" t="s">
        <v>284</v>
      </c>
      <c r="C31" s="87" t="s">
        <v>286</v>
      </c>
      <c r="D31" s="88">
        <v>59</v>
      </c>
      <c r="E31" s="88">
        <v>104</v>
      </c>
      <c r="F31" s="88">
        <v>226</v>
      </c>
      <c r="G31" s="89">
        <v>378</v>
      </c>
      <c r="H31" s="90">
        <v>33</v>
      </c>
      <c r="I31" s="90">
        <v>51</v>
      </c>
      <c r="J31" s="88">
        <v>596</v>
      </c>
      <c r="K31" s="88">
        <v>522</v>
      </c>
      <c r="L31" s="91">
        <v>9</v>
      </c>
      <c r="M31" s="92">
        <v>12</v>
      </c>
      <c r="N31" s="91">
        <v>9</v>
      </c>
      <c r="O31" s="92">
        <v>13</v>
      </c>
      <c r="P31" s="91">
        <v>30</v>
      </c>
      <c r="Q31" s="92">
        <v>63</v>
      </c>
      <c r="R31" s="91">
        <v>14</v>
      </c>
      <c r="S31" s="91">
        <v>26</v>
      </c>
      <c r="T31" s="93">
        <v>42</v>
      </c>
      <c r="U31" s="93">
        <v>72</v>
      </c>
      <c r="V31" s="93">
        <v>73</v>
      </c>
      <c r="W31" s="93">
        <v>157</v>
      </c>
      <c r="X31" s="93">
        <v>32</v>
      </c>
      <c r="Y31" s="93">
        <v>81</v>
      </c>
      <c r="Z31" s="93">
        <v>10</v>
      </c>
      <c r="AA31" s="93">
        <v>15</v>
      </c>
      <c r="AB31" s="93">
        <v>53</v>
      </c>
      <c r="AC31" s="93">
        <v>113</v>
      </c>
      <c r="AD31" s="93">
        <v>13</v>
      </c>
      <c r="AE31" s="93">
        <v>13</v>
      </c>
    </row>
    <row r="32" spans="1:31" ht="48.75" x14ac:dyDescent="0.25">
      <c r="A32" s="85" t="s">
        <v>252</v>
      </c>
      <c r="B32" s="86" t="s">
        <v>284</v>
      </c>
      <c r="C32" s="87" t="s">
        <v>287</v>
      </c>
      <c r="D32" s="88">
        <v>140</v>
      </c>
      <c r="E32" s="88">
        <v>120</v>
      </c>
      <c r="F32" s="88">
        <v>679</v>
      </c>
      <c r="G32" s="89">
        <v>545</v>
      </c>
      <c r="H32" s="90">
        <v>241</v>
      </c>
      <c r="I32" s="90">
        <v>169</v>
      </c>
      <c r="J32" s="88">
        <v>2111</v>
      </c>
      <c r="K32" s="88">
        <v>1110</v>
      </c>
      <c r="L32" s="91">
        <v>34</v>
      </c>
      <c r="M32" s="92">
        <v>23</v>
      </c>
      <c r="N32" s="91">
        <v>12</v>
      </c>
      <c r="O32" s="92">
        <v>2</v>
      </c>
      <c r="P32" s="91">
        <v>62</v>
      </c>
      <c r="Q32" s="92">
        <v>58</v>
      </c>
      <c r="R32" s="91">
        <v>100</v>
      </c>
      <c r="S32" s="91">
        <v>89</v>
      </c>
      <c r="T32" s="93">
        <v>37</v>
      </c>
      <c r="U32" s="93">
        <v>29</v>
      </c>
      <c r="V32" s="93">
        <v>51</v>
      </c>
      <c r="W32" s="93">
        <v>62</v>
      </c>
      <c r="X32" s="93">
        <v>28</v>
      </c>
      <c r="Y32" s="93">
        <v>17</v>
      </c>
      <c r="Z32" s="93">
        <v>7</v>
      </c>
      <c r="AA32" s="93">
        <v>3</v>
      </c>
      <c r="AB32" s="93">
        <v>29</v>
      </c>
      <c r="AC32" s="93">
        <v>18</v>
      </c>
      <c r="AD32" s="93">
        <v>3</v>
      </c>
      <c r="AE32" s="93">
        <v>2</v>
      </c>
    </row>
    <row r="33" spans="1:31" ht="48.75" x14ac:dyDescent="0.25">
      <c r="A33" s="85" t="s">
        <v>252</v>
      </c>
      <c r="B33" s="86" t="s">
        <v>284</v>
      </c>
      <c r="C33" s="87" t="s">
        <v>288</v>
      </c>
      <c r="D33" s="88">
        <v>70</v>
      </c>
      <c r="E33" s="88">
        <v>113</v>
      </c>
      <c r="F33" s="88">
        <v>237</v>
      </c>
      <c r="G33" s="89">
        <v>405</v>
      </c>
      <c r="H33" s="90">
        <v>44</v>
      </c>
      <c r="I33" s="90">
        <v>79</v>
      </c>
      <c r="J33" s="88">
        <v>481</v>
      </c>
      <c r="K33" s="88">
        <v>496</v>
      </c>
      <c r="L33" s="91">
        <v>11</v>
      </c>
      <c r="M33" s="92">
        <v>22</v>
      </c>
      <c r="N33" s="91">
        <v>1</v>
      </c>
      <c r="O33" s="92">
        <v>3</v>
      </c>
      <c r="P33" s="91">
        <v>28</v>
      </c>
      <c r="Q33" s="92">
        <v>57</v>
      </c>
      <c r="R33" s="91">
        <v>22</v>
      </c>
      <c r="S33" s="91">
        <v>38</v>
      </c>
      <c r="T33" s="93">
        <v>44</v>
      </c>
      <c r="U33" s="93">
        <v>89</v>
      </c>
      <c r="V33" s="93">
        <v>136</v>
      </c>
      <c r="W33" s="93">
        <v>273</v>
      </c>
      <c r="X33" s="93">
        <v>13</v>
      </c>
      <c r="Y33" s="93">
        <v>58</v>
      </c>
      <c r="Z33" s="93">
        <v>8</v>
      </c>
      <c r="AA33" s="93">
        <v>16</v>
      </c>
      <c r="AB33" s="93">
        <v>80</v>
      </c>
      <c r="AC33" s="93">
        <v>135</v>
      </c>
      <c r="AD33" s="93">
        <v>4</v>
      </c>
      <c r="AE33" s="93">
        <v>4</v>
      </c>
    </row>
    <row r="34" spans="1:31" ht="48.75" x14ac:dyDescent="0.25">
      <c r="A34" s="85" t="s">
        <v>252</v>
      </c>
      <c r="B34" s="86" t="s">
        <v>284</v>
      </c>
      <c r="C34" s="87" t="s">
        <v>289</v>
      </c>
      <c r="D34" s="88">
        <v>37</v>
      </c>
      <c r="E34" s="88">
        <v>45</v>
      </c>
      <c r="F34" s="88">
        <v>234</v>
      </c>
      <c r="G34" s="89">
        <v>267</v>
      </c>
      <c r="H34" s="90">
        <v>93</v>
      </c>
      <c r="I34" s="90">
        <v>99</v>
      </c>
      <c r="J34" s="88">
        <v>796</v>
      </c>
      <c r="K34" s="88">
        <v>449</v>
      </c>
      <c r="L34" s="91">
        <v>12</v>
      </c>
      <c r="M34" s="92">
        <v>13</v>
      </c>
      <c r="N34" s="91">
        <v>0</v>
      </c>
      <c r="O34" s="92">
        <v>0</v>
      </c>
      <c r="P34" s="91">
        <v>19</v>
      </c>
      <c r="Q34" s="92">
        <v>13</v>
      </c>
      <c r="R34" s="91">
        <v>27</v>
      </c>
      <c r="S34" s="91">
        <v>27</v>
      </c>
      <c r="T34" s="93">
        <v>220</v>
      </c>
      <c r="U34" s="93">
        <v>226</v>
      </c>
      <c r="V34" s="93">
        <v>716</v>
      </c>
      <c r="W34" s="93">
        <v>618</v>
      </c>
      <c r="X34" s="93">
        <v>127</v>
      </c>
      <c r="Y34" s="93">
        <v>82</v>
      </c>
      <c r="Z34" s="93">
        <v>10</v>
      </c>
      <c r="AA34" s="93">
        <v>20</v>
      </c>
      <c r="AB34" s="93">
        <v>179</v>
      </c>
      <c r="AC34" s="93">
        <v>124</v>
      </c>
      <c r="AD34" s="93">
        <v>5</v>
      </c>
      <c r="AE34" s="93">
        <v>3</v>
      </c>
    </row>
    <row r="35" spans="1:31" ht="48.75" x14ac:dyDescent="0.25">
      <c r="A35" s="85" t="s">
        <v>252</v>
      </c>
      <c r="B35" s="86" t="s">
        <v>284</v>
      </c>
      <c r="C35" s="87" t="s">
        <v>290</v>
      </c>
      <c r="D35" s="88">
        <v>224</v>
      </c>
      <c r="E35" s="88">
        <v>55</v>
      </c>
      <c r="F35" s="88">
        <v>923</v>
      </c>
      <c r="G35" s="89">
        <v>221</v>
      </c>
      <c r="H35" s="90">
        <v>332</v>
      </c>
      <c r="I35" s="90">
        <v>65</v>
      </c>
      <c r="J35" s="88">
        <v>1094</v>
      </c>
      <c r="K35" s="88">
        <v>178</v>
      </c>
      <c r="L35" s="91">
        <v>24</v>
      </c>
      <c r="M35" s="92">
        <v>14</v>
      </c>
      <c r="N35" s="91">
        <v>5</v>
      </c>
      <c r="O35" s="92">
        <v>2</v>
      </c>
      <c r="P35" s="91">
        <v>66</v>
      </c>
      <c r="Q35" s="92">
        <v>19</v>
      </c>
      <c r="R35" s="91">
        <v>69</v>
      </c>
      <c r="S35" s="91">
        <v>24</v>
      </c>
      <c r="T35" s="93">
        <v>132</v>
      </c>
      <c r="U35" s="93">
        <v>83</v>
      </c>
      <c r="V35" s="93">
        <v>789</v>
      </c>
      <c r="W35" s="93">
        <v>313</v>
      </c>
      <c r="X35" s="93">
        <v>77</v>
      </c>
      <c r="Y35" s="93">
        <v>17</v>
      </c>
      <c r="Z35" s="93">
        <v>11</v>
      </c>
      <c r="AA35" s="93">
        <v>1</v>
      </c>
      <c r="AB35" s="93">
        <v>125</v>
      </c>
      <c r="AC35" s="93">
        <v>31</v>
      </c>
      <c r="AD35" s="93">
        <v>10</v>
      </c>
      <c r="AE35" s="93">
        <v>1</v>
      </c>
    </row>
    <row r="36" spans="1:31" ht="48.75" x14ac:dyDescent="0.25">
      <c r="A36" s="85" t="s">
        <v>252</v>
      </c>
      <c r="B36" s="86" t="s">
        <v>284</v>
      </c>
      <c r="C36" s="87" t="s">
        <v>291</v>
      </c>
      <c r="D36" s="88">
        <v>51</v>
      </c>
      <c r="E36" s="88">
        <v>83</v>
      </c>
      <c r="F36" s="88">
        <v>170</v>
      </c>
      <c r="G36" s="89">
        <v>277</v>
      </c>
      <c r="H36" s="90">
        <v>53</v>
      </c>
      <c r="I36" s="90">
        <v>63</v>
      </c>
      <c r="J36" s="88">
        <v>329</v>
      </c>
      <c r="K36" s="88">
        <v>486</v>
      </c>
      <c r="L36" s="91">
        <v>15</v>
      </c>
      <c r="M36" s="92">
        <v>19</v>
      </c>
      <c r="N36" s="91">
        <v>2</v>
      </c>
      <c r="O36" s="92">
        <v>6</v>
      </c>
      <c r="P36" s="91">
        <v>15</v>
      </c>
      <c r="Q36" s="92">
        <v>22</v>
      </c>
      <c r="R36" s="91">
        <v>12</v>
      </c>
      <c r="S36" s="91">
        <v>22</v>
      </c>
      <c r="T36" s="93">
        <v>25</v>
      </c>
      <c r="U36" s="93">
        <v>29</v>
      </c>
      <c r="V36" s="93">
        <v>39</v>
      </c>
      <c r="W36" s="93">
        <v>42</v>
      </c>
      <c r="X36" s="93">
        <v>18</v>
      </c>
      <c r="Y36" s="93">
        <v>23</v>
      </c>
      <c r="Z36" s="93">
        <v>10</v>
      </c>
      <c r="AA36" s="93">
        <v>5</v>
      </c>
      <c r="AB36" s="93">
        <v>51</v>
      </c>
      <c r="AC36" s="93">
        <v>40</v>
      </c>
      <c r="AD36" s="93">
        <v>3</v>
      </c>
      <c r="AE36" s="93">
        <v>1</v>
      </c>
    </row>
    <row r="37" spans="1:31" ht="51.75" x14ac:dyDescent="0.25">
      <c r="A37" s="85" t="s">
        <v>252</v>
      </c>
      <c r="B37" s="86" t="s">
        <v>284</v>
      </c>
      <c r="C37" s="87" t="s">
        <v>292</v>
      </c>
      <c r="D37" s="88">
        <v>40</v>
      </c>
      <c r="E37" s="88">
        <v>11</v>
      </c>
      <c r="F37" s="88">
        <v>169</v>
      </c>
      <c r="G37" s="89">
        <v>55</v>
      </c>
      <c r="H37" s="90">
        <v>0</v>
      </c>
      <c r="I37" s="90">
        <v>0</v>
      </c>
      <c r="J37" s="88">
        <v>0</v>
      </c>
      <c r="K37" s="88">
        <v>0</v>
      </c>
      <c r="L37" s="91">
        <v>6</v>
      </c>
      <c r="M37" s="92">
        <v>2</v>
      </c>
      <c r="N37" s="91">
        <v>0</v>
      </c>
      <c r="O37" s="92">
        <v>0</v>
      </c>
      <c r="P37" s="91">
        <v>0</v>
      </c>
      <c r="Q37" s="92">
        <v>0</v>
      </c>
      <c r="R37" s="91">
        <v>0</v>
      </c>
      <c r="S37" s="91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v>9</v>
      </c>
      <c r="AA37" s="93">
        <v>0</v>
      </c>
      <c r="AB37" s="93">
        <v>12</v>
      </c>
      <c r="AC37" s="93">
        <v>0</v>
      </c>
      <c r="AD37" s="93">
        <v>0</v>
      </c>
      <c r="AE37" s="93">
        <v>0</v>
      </c>
    </row>
    <row r="38" spans="1:31" ht="48.75" x14ac:dyDescent="0.25">
      <c r="A38" s="85" t="s">
        <v>252</v>
      </c>
      <c r="B38" s="86" t="s">
        <v>284</v>
      </c>
      <c r="C38" s="87" t="s">
        <v>293</v>
      </c>
      <c r="D38" s="88">
        <v>154</v>
      </c>
      <c r="E38" s="88">
        <v>64</v>
      </c>
      <c r="F38" s="88">
        <v>439</v>
      </c>
      <c r="G38" s="89">
        <v>164</v>
      </c>
      <c r="H38" s="90">
        <v>0</v>
      </c>
      <c r="I38" s="90">
        <v>0</v>
      </c>
      <c r="J38" s="88">
        <v>0</v>
      </c>
      <c r="K38" s="88">
        <v>0</v>
      </c>
      <c r="L38" s="91">
        <v>23</v>
      </c>
      <c r="M38" s="92">
        <v>9</v>
      </c>
      <c r="N38" s="91">
        <v>0</v>
      </c>
      <c r="O38" s="92">
        <v>0</v>
      </c>
      <c r="P38" s="91">
        <v>0</v>
      </c>
      <c r="Q38" s="92">
        <v>0</v>
      </c>
      <c r="R38" s="91">
        <v>0</v>
      </c>
      <c r="S38" s="91">
        <v>0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v>0</v>
      </c>
    </row>
    <row r="39" spans="1:31" ht="48.75" x14ac:dyDescent="0.25">
      <c r="A39" s="85" t="s">
        <v>252</v>
      </c>
      <c r="B39" s="86" t="s">
        <v>294</v>
      </c>
      <c r="C39" s="87" t="s">
        <v>295</v>
      </c>
      <c r="D39" s="88">
        <v>147</v>
      </c>
      <c r="E39" s="88">
        <v>227</v>
      </c>
      <c r="F39" s="88">
        <v>805</v>
      </c>
      <c r="G39" s="89">
        <v>1020</v>
      </c>
      <c r="H39" s="90">
        <v>47</v>
      </c>
      <c r="I39" s="90">
        <v>43</v>
      </c>
      <c r="J39" s="88">
        <v>639</v>
      </c>
      <c r="K39" s="88">
        <v>490</v>
      </c>
      <c r="L39" s="91">
        <v>9</v>
      </c>
      <c r="M39" s="92">
        <v>12</v>
      </c>
      <c r="N39" s="91">
        <v>116</v>
      </c>
      <c r="O39" s="92">
        <v>182</v>
      </c>
      <c r="P39" s="91">
        <v>27</v>
      </c>
      <c r="Q39" s="92">
        <v>29</v>
      </c>
      <c r="R39" s="91">
        <v>8</v>
      </c>
      <c r="S39" s="91">
        <v>7</v>
      </c>
      <c r="T39" s="93">
        <v>462</v>
      </c>
      <c r="U39" s="93">
        <v>930</v>
      </c>
      <c r="V39" s="93">
        <v>1574</v>
      </c>
      <c r="W39" s="93">
        <v>3112</v>
      </c>
      <c r="X39" s="93">
        <v>321</v>
      </c>
      <c r="Y39" s="93">
        <v>785</v>
      </c>
      <c r="Z39" s="93">
        <v>126</v>
      </c>
      <c r="AA39" s="93">
        <v>170</v>
      </c>
      <c r="AB39" s="93">
        <v>2288</v>
      </c>
      <c r="AC39" s="93">
        <v>2267</v>
      </c>
      <c r="AD39" s="93">
        <v>86</v>
      </c>
      <c r="AE39" s="93">
        <v>70</v>
      </c>
    </row>
    <row r="40" spans="1:31" ht="48.75" x14ac:dyDescent="0.25">
      <c r="A40" s="85" t="s">
        <v>252</v>
      </c>
      <c r="B40" s="86" t="s">
        <v>294</v>
      </c>
      <c r="C40" s="87" t="s">
        <v>296</v>
      </c>
      <c r="D40" s="88">
        <v>49</v>
      </c>
      <c r="E40" s="88">
        <v>100</v>
      </c>
      <c r="F40" s="88">
        <v>243</v>
      </c>
      <c r="G40" s="89">
        <v>417</v>
      </c>
      <c r="H40" s="90">
        <v>12</v>
      </c>
      <c r="I40" s="90">
        <v>19</v>
      </c>
      <c r="J40" s="88">
        <v>165</v>
      </c>
      <c r="K40" s="88">
        <v>152</v>
      </c>
      <c r="L40" s="91">
        <v>12</v>
      </c>
      <c r="M40" s="92">
        <v>14</v>
      </c>
      <c r="N40" s="91">
        <v>11</v>
      </c>
      <c r="O40" s="92">
        <v>12</v>
      </c>
      <c r="P40" s="91">
        <v>40</v>
      </c>
      <c r="Q40" s="92">
        <v>79</v>
      </c>
      <c r="R40" s="91">
        <v>2</v>
      </c>
      <c r="S40" s="91">
        <v>6</v>
      </c>
      <c r="T40" s="93">
        <v>0</v>
      </c>
      <c r="U40" s="93">
        <v>0</v>
      </c>
      <c r="V40" s="93">
        <v>40</v>
      </c>
      <c r="W40" s="93">
        <v>69</v>
      </c>
      <c r="X40" s="93">
        <v>7</v>
      </c>
      <c r="Y40" s="93">
        <v>14</v>
      </c>
      <c r="Z40" s="93">
        <v>2</v>
      </c>
      <c r="AA40" s="93">
        <v>0</v>
      </c>
      <c r="AB40" s="93">
        <v>33</v>
      </c>
      <c r="AC40" s="93">
        <v>24</v>
      </c>
      <c r="AD40" s="93">
        <v>0</v>
      </c>
      <c r="AE40" s="93">
        <v>4</v>
      </c>
    </row>
    <row r="41" spans="1:31" ht="48.75" x14ac:dyDescent="0.25">
      <c r="A41" s="85" t="s">
        <v>252</v>
      </c>
      <c r="B41" s="86" t="s">
        <v>294</v>
      </c>
      <c r="C41" s="87" t="s">
        <v>297</v>
      </c>
      <c r="D41" s="88">
        <v>56</v>
      </c>
      <c r="E41" s="88">
        <v>121</v>
      </c>
      <c r="F41" s="88">
        <v>255</v>
      </c>
      <c r="G41" s="89">
        <v>518</v>
      </c>
      <c r="H41" s="90">
        <v>46</v>
      </c>
      <c r="I41" s="90">
        <v>86</v>
      </c>
      <c r="J41" s="88">
        <v>429</v>
      </c>
      <c r="K41" s="88">
        <v>402</v>
      </c>
      <c r="L41" s="91">
        <v>15</v>
      </c>
      <c r="M41" s="92">
        <v>16</v>
      </c>
      <c r="N41" s="91">
        <v>7</v>
      </c>
      <c r="O41" s="92">
        <v>20</v>
      </c>
      <c r="P41" s="91">
        <v>27</v>
      </c>
      <c r="Q41" s="92">
        <v>63</v>
      </c>
      <c r="R41" s="91">
        <v>15</v>
      </c>
      <c r="S41" s="91">
        <v>22</v>
      </c>
      <c r="T41" s="93">
        <v>17</v>
      </c>
      <c r="U41" s="93">
        <v>50</v>
      </c>
      <c r="V41" s="93">
        <v>38</v>
      </c>
      <c r="W41" s="93">
        <v>118</v>
      </c>
      <c r="X41" s="93">
        <v>21</v>
      </c>
      <c r="Y41" s="93">
        <v>68</v>
      </c>
      <c r="Z41" s="93">
        <v>6</v>
      </c>
      <c r="AA41" s="93">
        <v>12</v>
      </c>
      <c r="AB41" s="93">
        <v>33</v>
      </c>
      <c r="AC41" s="93">
        <v>82</v>
      </c>
      <c r="AD41" s="93">
        <v>7</v>
      </c>
      <c r="AE41" s="93">
        <v>24</v>
      </c>
    </row>
    <row r="42" spans="1:31" ht="48.75" x14ac:dyDescent="0.25">
      <c r="A42" s="85" t="s">
        <v>252</v>
      </c>
      <c r="B42" s="86" t="s">
        <v>294</v>
      </c>
      <c r="C42" s="87" t="s">
        <v>298</v>
      </c>
      <c r="D42" s="88">
        <v>62</v>
      </c>
      <c r="E42" s="88">
        <v>170</v>
      </c>
      <c r="F42" s="88">
        <v>152</v>
      </c>
      <c r="G42" s="89">
        <v>568</v>
      </c>
      <c r="H42" s="90">
        <v>17</v>
      </c>
      <c r="I42" s="90">
        <v>40</v>
      </c>
      <c r="J42" s="88">
        <v>156</v>
      </c>
      <c r="K42" s="88">
        <v>300</v>
      </c>
      <c r="L42" s="91">
        <v>15</v>
      </c>
      <c r="M42" s="92">
        <v>44</v>
      </c>
      <c r="N42" s="91">
        <v>16</v>
      </c>
      <c r="O42" s="92">
        <v>53</v>
      </c>
      <c r="P42" s="91">
        <v>11</v>
      </c>
      <c r="Q42" s="92">
        <v>45</v>
      </c>
      <c r="R42" s="91">
        <v>3</v>
      </c>
      <c r="S42" s="91">
        <v>10</v>
      </c>
      <c r="T42" s="93">
        <v>18</v>
      </c>
      <c r="U42" s="93">
        <v>106</v>
      </c>
      <c r="V42" s="93">
        <v>76</v>
      </c>
      <c r="W42" s="93">
        <v>357</v>
      </c>
      <c r="X42" s="93">
        <v>21</v>
      </c>
      <c r="Y42" s="93">
        <v>75</v>
      </c>
      <c r="Z42" s="93">
        <v>7</v>
      </c>
      <c r="AA42" s="93">
        <v>5</v>
      </c>
      <c r="AB42" s="93">
        <v>32</v>
      </c>
      <c r="AC42" s="93">
        <v>68</v>
      </c>
      <c r="AD42" s="93">
        <v>2</v>
      </c>
      <c r="AE42" s="93">
        <v>8</v>
      </c>
    </row>
    <row r="43" spans="1:31" ht="48.75" x14ac:dyDescent="0.25">
      <c r="A43" s="85" t="s">
        <v>252</v>
      </c>
      <c r="B43" s="86" t="s">
        <v>299</v>
      </c>
      <c r="C43" s="87" t="s">
        <v>300</v>
      </c>
      <c r="D43" s="88">
        <v>55</v>
      </c>
      <c r="E43" s="88">
        <v>297</v>
      </c>
      <c r="F43" s="88">
        <v>238</v>
      </c>
      <c r="G43" s="89">
        <v>1097</v>
      </c>
      <c r="H43" s="90">
        <v>54</v>
      </c>
      <c r="I43" s="90">
        <v>105</v>
      </c>
      <c r="J43" s="88">
        <v>349</v>
      </c>
      <c r="K43" s="88">
        <v>671</v>
      </c>
      <c r="L43" s="91">
        <v>6</v>
      </c>
      <c r="M43" s="92">
        <v>15</v>
      </c>
      <c r="N43" s="91">
        <v>21</v>
      </c>
      <c r="O43" s="92">
        <v>173</v>
      </c>
      <c r="P43" s="91">
        <v>14</v>
      </c>
      <c r="Q43" s="92">
        <v>90</v>
      </c>
      <c r="R43" s="91">
        <v>6</v>
      </c>
      <c r="S43" s="91">
        <v>22</v>
      </c>
      <c r="T43" s="93">
        <v>52</v>
      </c>
      <c r="U43" s="93">
        <v>354</v>
      </c>
      <c r="V43" s="93">
        <v>233</v>
      </c>
      <c r="W43" s="93">
        <v>1382</v>
      </c>
      <c r="X43" s="93">
        <v>29</v>
      </c>
      <c r="Y43" s="93">
        <v>249</v>
      </c>
      <c r="Z43" s="93">
        <v>6</v>
      </c>
      <c r="AA43" s="93">
        <v>15</v>
      </c>
      <c r="AB43" s="93">
        <v>63</v>
      </c>
      <c r="AC43" s="93">
        <v>147</v>
      </c>
      <c r="AD43" s="93">
        <v>4</v>
      </c>
      <c r="AE43" s="93">
        <v>13</v>
      </c>
    </row>
    <row r="44" spans="1:31" ht="48.75" x14ac:dyDescent="0.25">
      <c r="A44" s="85" t="s">
        <v>252</v>
      </c>
      <c r="B44" s="86" t="s">
        <v>299</v>
      </c>
      <c r="C44" s="87" t="s">
        <v>301</v>
      </c>
      <c r="D44" s="88">
        <v>12</v>
      </c>
      <c r="E44" s="88">
        <v>212</v>
      </c>
      <c r="F44" s="88">
        <v>30</v>
      </c>
      <c r="G44" s="89">
        <v>851</v>
      </c>
      <c r="H44" s="90">
        <v>6</v>
      </c>
      <c r="I44" s="90">
        <v>117</v>
      </c>
      <c r="J44" s="88">
        <v>61</v>
      </c>
      <c r="K44" s="88">
        <v>554</v>
      </c>
      <c r="L44" s="91">
        <v>4</v>
      </c>
      <c r="M44" s="92">
        <v>9</v>
      </c>
      <c r="N44" s="91">
        <v>1</v>
      </c>
      <c r="O44" s="92">
        <v>126</v>
      </c>
      <c r="P44" s="91">
        <v>5</v>
      </c>
      <c r="Q44" s="92">
        <v>83</v>
      </c>
      <c r="R44" s="91">
        <v>2</v>
      </c>
      <c r="S44" s="91">
        <v>19</v>
      </c>
      <c r="T44" s="93">
        <v>9</v>
      </c>
      <c r="U44" s="93">
        <v>53</v>
      </c>
      <c r="V44" s="93">
        <v>22</v>
      </c>
      <c r="W44" s="93">
        <v>183</v>
      </c>
      <c r="X44" s="93">
        <v>12</v>
      </c>
      <c r="Y44" s="93">
        <v>78</v>
      </c>
      <c r="Z44" s="93">
        <v>0</v>
      </c>
      <c r="AA44" s="93">
        <v>7</v>
      </c>
      <c r="AB44" s="93">
        <v>24</v>
      </c>
      <c r="AC44" s="93">
        <v>108</v>
      </c>
      <c r="AD44" s="93">
        <v>0</v>
      </c>
      <c r="AE44" s="93">
        <v>4</v>
      </c>
    </row>
    <row r="45" spans="1:31" ht="48.75" x14ac:dyDescent="0.25">
      <c r="A45" s="85" t="s">
        <v>252</v>
      </c>
      <c r="B45" s="86" t="s">
        <v>302</v>
      </c>
      <c r="C45" s="87" t="s">
        <v>303</v>
      </c>
      <c r="D45" s="88">
        <v>161</v>
      </c>
      <c r="E45" s="88">
        <v>138</v>
      </c>
      <c r="F45" s="88">
        <v>725</v>
      </c>
      <c r="G45" s="89">
        <v>583</v>
      </c>
      <c r="H45" s="90">
        <v>222</v>
      </c>
      <c r="I45" s="90">
        <v>140</v>
      </c>
      <c r="J45" s="88">
        <v>2256</v>
      </c>
      <c r="K45" s="88">
        <v>880</v>
      </c>
      <c r="L45" s="91">
        <v>20</v>
      </c>
      <c r="M45" s="92">
        <v>12</v>
      </c>
      <c r="N45" s="91">
        <v>7</v>
      </c>
      <c r="O45" s="92">
        <v>8</v>
      </c>
      <c r="P45" s="91">
        <v>52</v>
      </c>
      <c r="Q45" s="92">
        <v>77</v>
      </c>
      <c r="R45" s="91">
        <v>73</v>
      </c>
      <c r="S45" s="91">
        <v>46</v>
      </c>
      <c r="T45" s="93">
        <v>16</v>
      </c>
      <c r="U45" s="93">
        <v>18</v>
      </c>
      <c r="V45" s="93">
        <v>77</v>
      </c>
      <c r="W45" s="93">
        <v>93</v>
      </c>
      <c r="X45" s="93">
        <v>6</v>
      </c>
      <c r="Y45" s="93">
        <v>12</v>
      </c>
      <c r="Z45" s="93">
        <v>8</v>
      </c>
      <c r="AA45" s="93">
        <v>7</v>
      </c>
      <c r="AB45" s="93">
        <v>68</v>
      </c>
      <c r="AC45" s="93">
        <v>64</v>
      </c>
      <c r="AD45" s="93">
        <v>4</v>
      </c>
      <c r="AE45" s="93">
        <v>8</v>
      </c>
    </row>
    <row r="46" spans="1:31" ht="64.5" x14ac:dyDescent="0.25">
      <c r="A46" s="85" t="s">
        <v>252</v>
      </c>
      <c r="B46" s="98" t="s">
        <v>304</v>
      </c>
      <c r="C46" s="87" t="s">
        <v>305</v>
      </c>
      <c r="D46" s="88">
        <v>39</v>
      </c>
      <c r="E46" s="88">
        <v>29</v>
      </c>
      <c r="F46" s="88">
        <v>100</v>
      </c>
      <c r="G46" s="89">
        <v>113</v>
      </c>
      <c r="H46" s="90">
        <v>0</v>
      </c>
      <c r="I46" s="90">
        <v>0</v>
      </c>
      <c r="J46" s="88">
        <v>0</v>
      </c>
      <c r="K46" s="88">
        <v>0</v>
      </c>
      <c r="L46" s="91">
        <v>12</v>
      </c>
      <c r="M46" s="92">
        <v>10</v>
      </c>
      <c r="N46" s="91">
        <v>0</v>
      </c>
      <c r="O46" s="92">
        <v>0</v>
      </c>
      <c r="P46" s="91">
        <v>0</v>
      </c>
      <c r="Q46" s="92">
        <v>0</v>
      </c>
      <c r="R46" s="91">
        <v>0</v>
      </c>
      <c r="S46" s="91">
        <v>0</v>
      </c>
      <c r="T46" s="93">
        <v>0</v>
      </c>
      <c r="U46" s="93">
        <v>0</v>
      </c>
      <c r="V46" s="93">
        <v>0</v>
      </c>
      <c r="W46" s="93">
        <v>0</v>
      </c>
      <c r="X46" s="93">
        <v>0</v>
      </c>
      <c r="Y46" s="93">
        <v>0</v>
      </c>
      <c r="Z46" s="93">
        <v>1</v>
      </c>
      <c r="AA46" s="93">
        <v>1</v>
      </c>
      <c r="AB46" s="93">
        <v>1</v>
      </c>
      <c r="AC46" s="93">
        <v>1</v>
      </c>
      <c r="AD46" s="93">
        <v>0</v>
      </c>
      <c r="AE46" s="93">
        <v>0</v>
      </c>
    </row>
    <row r="47" spans="1:31" ht="48.75" x14ac:dyDescent="0.25">
      <c r="A47" s="85" t="s">
        <v>252</v>
      </c>
      <c r="B47" s="99"/>
      <c r="C47" s="87" t="s">
        <v>306</v>
      </c>
      <c r="D47" s="100" t="s">
        <v>271</v>
      </c>
      <c r="E47" s="100" t="s">
        <v>271</v>
      </c>
      <c r="F47" s="100" t="s">
        <v>271</v>
      </c>
      <c r="G47" s="101" t="s">
        <v>271</v>
      </c>
      <c r="H47" s="100" t="s">
        <v>271</v>
      </c>
      <c r="I47" s="100" t="s">
        <v>271</v>
      </c>
      <c r="J47" s="100" t="s">
        <v>271</v>
      </c>
      <c r="K47" s="100" t="s">
        <v>271</v>
      </c>
      <c r="L47" s="94" t="s">
        <v>271</v>
      </c>
      <c r="M47" s="102" t="s">
        <v>271</v>
      </c>
      <c r="N47" s="94" t="s">
        <v>271</v>
      </c>
      <c r="O47" s="102" t="s">
        <v>271</v>
      </c>
      <c r="P47" s="94" t="s">
        <v>271</v>
      </c>
      <c r="Q47" s="102" t="s">
        <v>271</v>
      </c>
      <c r="R47" s="94" t="s">
        <v>271</v>
      </c>
      <c r="S47" s="94" t="s">
        <v>271</v>
      </c>
      <c r="T47" s="93">
        <v>34</v>
      </c>
      <c r="U47" s="93">
        <v>6</v>
      </c>
      <c r="V47" s="93">
        <v>159</v>
      </c>
      <c r="W47" s="93">
        <v>22</v>
      </c>
      <c r="X47" s="93">
        <v>26</v>
      </c>
      <c r="Y47" s="93">
        <v>3</v>
      </c>
      <c r="Z47" s="93">
        <v>2</v>
      </c>
      <c r="AA47" s="93">
        <v>2</v>
      </c>
      <c r="AB47" s="93">
        <v>36</v>
      </c>
      <c r="AC47" s="93">
        <v>8</v>
      </c>
      <c r="AD47" s="93">
        <v>0</v>
      </c>
      <c r="AE47" s="93">
        <v>1</v>
      </c>
    </row>
    <row r="48" spans="1:31" ht="48.75" x14ac:dyDescent="0.25">
      <c r="A48" s="85" t="s">
        <v>252</v>
      </c>
      <c r="B48" s="617" t="s">
        <v>307</v>
      </c>
      <c r="C48" s="87" t="s">
        <v>308</v>
      </c>
      <c r="D48" s="91">
        <v>0</v>
      </c>
      <c r="E48" s="91">
        <v>0</v>
      </c>
      <c r="F48" s="91">
        <v>133</v>
      </c>
      <c r="G48" s="92">
        <v>28</v>
      </c>
      <c r="H48" s="90">
        <v>223</v>
      </c>
      <c r="I48" s="90">
        <v>52</v>
      </c>
      <c r="J48" s="91">
        <v>2042</v>
      </c>
      <c r="K48" s="91">
        <v>179</v>
      </c>
      <c r="L48" s="91">
        <v>2</v>
      </c>
      <c r="M48" s="92">
        <v>0</v>
      </c>
      <c r="N48" s="91">
        <v>0</v>
      </c>
      <c r="O48" s="92">
        <v>0</v>
      </c>
      <c r="P48" s="103">
        <v>18</v>
      </c>
      <c r="Q48" s="104">
        <v>2</v>
      </c>
      <c r="R48" s="91">
        <v>85</v>
      </c>
      <c r="S48" s="91">
        <v>3</v>
      </c>
      <c r="T48" s="94" t="s">
        <v>271</v>
      </c>
      <c r="U48" s="94" t="s">
        <v>271</v>
      </c>
      <c r="V48" s="94" t="s">
        <v>271</v>
      </c>
      <c r="W48" s="94" t="s">
        <v>271</v>
      </c>
      <c r="X48" s="94" t="s">
        <v>271</v>
      </c>
      <c r="Y48" s="94" t="s">
        <v>271</v>
      </c>
      <c r="Z48" s="94" t="s">
        <v>271</v>
      </c>
      <c r="AA48" s="94" t="s">
        <v>271</v>
      </c>
      <c r="AB48" s="94" t="s">
        <v>271</v>
      </c>
      <c r="AC48" s="94" t="s">
        <v>271</v>
      </c>
      <c r="AD48" s="94" t="s">
        <v>271</v>
      </c>
      <c r="AE48" s="94" t="s">
        <v>271</v>
      </c>
    </row>
    <row r="49" spans="1:31" ht="48.75" x14ac:dyDescent="0.25">
      <c r="A49" s="85" t="s">
        <v>252</v>
      </c>
      <c r="B49" s="618"/>
      <c r="C49" s="87" t="s">
        <v>309</v>
      </c>
      <c r="D49" s="91">
        <v>0</v>
      </c>
      <c r="E49" s="91">
        <v>0</v>
      </c>
      <c r="F49" s="91">
        <v>128</v>
      </c>
      <c r="G49" s="92">
        <v>22</v>
      </c>
      <c r="H49" s="90">
        <v>221</v>
      </c>
      <c r="I49" s="90">
        <v>37</v>
      </c>
      <c r="J49" s="91">
        <v>956</v>
      </c>
      <c r="K49" s="91">
        <v>165</v>
      </c>
      <c r="L49" s="91">
        <v>0</v>
      </c>
      <c r="M49" s="92">
        <v>0</v>
      </c>
      <c r="N49" s="91">
        <v>0</v>
      </c>
      <c r="O49" s="92">
        <v>0</v>
      </c>
      <c r="P49" s="103">
        <v>1</v>
      </c>
      <c r="Q49" s="104">
        <v>0</v>
      </c>
      <c r="R49" s="91">
        <v>37</v>
      </c>
      <c r="S49" s="91">
        <v>11</v>
      </c>
      <c r="T49" s="94" t="s">
        <v>271</v>
      </c>
      <c r="U49" s="94" t="s">
        <v>271</v>
      </c>
      <c r="V49" s="94" t="s">
        <v>271</v>
      </c>
      <c r="W49" s="94" t="s">
        <v>271</v>
      </c>
      <c r="X49" s="94" t="s">
        <v>271</v>
      </c>
      <c r="Y49" s="94" t="s">
        <v>271</v>
      </c>
      <c r="Z49" s="94" t="s">
        <v>271</v>
      </c>
      <c r="AA49" s="94" t="s">
        <v>271</v>
      </c>
      <c r="AB49" s="94" t="s">
        <v>271</v>
      </c>
      <c r="AC49" s="94" t="s">
        <v>271</v>
      </c>
      <c r="AD49" s="94" t="s">
        <v>271</v>
      </c>
      <c r="AE49" s="94" t="s">
        <v>271</v>
      </c>
    </row>
    <row r="50" spans="1:31" ht="48.75" x14ac:dyDescent="0.25">
      <c r="A50" s="85" t="s">
        <v>252</v>
      </c>
      <c r="B50" s="618"/>
      <c r="C50" s="87" t="s">
        <v>310</v>
      </c>
      <c r="D50" s="91">
        <v>0</v>
      </c>
      <c r="E50" s="91">
        <v>0</v>
      </c>
      <c r="F50" s="91">
        <v>120</v>
      </c>
      <c r="G50" s="92">
        <v>21</v>
      </c>
      <c r="H50" s="90">
        <v>221</v>
      </c>
      <c r="I50" s="90">
        <v>31</v>
      </c>
      <c r="J50" s="91">
        <v>987</v>
      </c>
      <c r="K50" s="91">
        <v>74</v>
      </c>
      <c r="L50" s="91">
        <v>2</v>
      </c>
      <c r="M50" s="92">
        <v>0</v>
      </c>
      <c r="N50" s="91">
        <v>1</v>
      </c>
      <c r="O50" s="92">
        <v>0</v>
      </c>
      <c r="P50" s="103">
        <v>11</v>
      </c>
      <c r="Q50" s="104">
        <v>2</v>
      </c>
      <c r="R50" s="91">
        <v>74</v>
      </c>
      <c r="S50" s="91">
        <v>2</v>
      </c>
      <c r="T50" s="94" t="s">
        <v>271</v>
      </c>
      <c r="U50" s="94" t="s">
        <v>271</v>
      </c>
      <c r="V50" s="94" t="s">
        <v>271</v>
      </c>
      <c r="W50" s="94" t="s">
        <v>271</v>
      </c>
      <c r="X50" s="94" t="s">
        <v>271</v>
      </c>
      <c r="Y50" s="94" t="s">
        <v>271</v>
      </c>
      <c r="Z50" s="94" t="s">
        <v>271</v>
      </c>
      <c r="AA50" s="94" t="s">
        <v>271</v>
      </c>
      <c r="AB50" s="94" t="s">
        <v>271</v>
      </c>
      <c r="AC50" s="94" t="s">
        <v>271</v>
      </c>
      <c r="AD50" s="94" t="s">
        <v>271</v>
      </c>
      <c r="AE50" s="94" t="s">
        <v>271</v>
      </c>
    </row>
    <row r="51" spans="1:31" ht="48.75" x14ac:dyDescent="0.25">
      <c r="A51" s="85" t="s">
        <v>252</v>
      </c>
      <c r="B51" s="618"/>
      <c r="C51" s="87" t="s">
        <v>311</v>
      </c>
      <c r="D51" s="90">
        <v>0</v>
      </c>
      <c r="E51" s="90">
        <v>0</v>
      </c>
      <c r="F51" s="91">
        <v>92</v>
      </c>
      <c r="G51" s="92">
        <v>8</v>
      </c>
      <c r="H51" s="90">
        <v>163</v>
      </c>
      <c r="I51" s="90">
        <v>23</v>
      </c>
      <c r="J51" s="91">
        <v>479</v>
      </c>
      <c r="K51" s="91">
        <v>40</v>
      </c>
      <c r="L51" s="91">
        <v>0</v>
      </c>
      <c r="M51" s="92">
        <v>0</v>
      </c>
      <c r="N51" s="91">
        <v>0</v>
      </c>
      <c r="O51" s="92">
        <v>0</v>
      </c>
      <c r="P51" s="103">
        <v>22</v>
      </c>
      <c r="Q51" s="104">
        <v>9</v>
      </c>
      <c r="R51" s="91">
        <v>42</v>
      </c>
      <c r="S51" s="91">
        <v>4</v>
      </c>
      <c r="T51" s="94" t="s">
        <v>271</v>
      </c>
      <c r="U51" s="94" t="s">
        <v>271</v>
      </c>
      <c r="V51" s="94" t="s">
        <v>271</v>
      </c>
      <c r="W51" s="94" t="s">
        <v>271</v>
      </c>
      <c r="X51" s="94" t="s">
        <v>271</v>
      </c>
      <c r="Y51" s="94" t="s">
        <v>271</v>
      </c>
      <c r="Z51" s="94" t="s">
        <v>271</v>
      </c>
      <c r="AA51" s="94" t="s">
        <v>271</v>
      </c>
      <c r="AB51" s="94" t="s">
        <v>271</v>
      </c>
      <c r="AC51" s="94" t="s">
        <v>271</v>
      </c>
      <c r="AD51" s="94" t="s">
        <v>271</v>
      </c>
      <c r="AE51" s="94" t="s">
        <v>271</v>
      </c>
    </row>
    <row r="52" spans="1:31" ht="48.75" x14ac:dyDescent="0.25">
      <c r="A52" s="85" t="s">
        <v>252</v>
      </c>
      <c r="B52" s="619"/>
      <c r="C52" s="87" t="s">
        <v>250</v>
      </c>
      <c r="D52" s="91">
        <v>0</v>
      </c>
      <c r="E52" s="91">
        <v>0</v>
      </c>
      <c r="F52" s="90">
        <v>172</v>
      </c>
      <c r="G52" s="105">
        <v>135</v>
      </c>
      <c r="H52" s="90">
        <v>260</v>
      </c>
      <c r="I52" s="90">
        <v>187</v>
      </c>
      <c r="J52" s="90">
        <v>736</v>
      </c>
      <c r="K52" s="90">
        <v>643</v>
      </c>
      <c r="L52" s="90">
        <v>1</v>
      </c>
      <c r="M52" s="105">
        <v>3</v>
      </c>
      <c r="N52" s="90">
        <v>0</v>
      </c>
      <c r="O52" s="105">
        <v>1</v>
      </c>
      <c r="P52" s="103">
        <v>24</v>
      </c>
      <c r="Q52" s="104">
        <v>52</v>
      </c>
      <c r="R52" s="91">
        <v>47</v>
      </c>
      <c r="S52" s="91">
        <v>44</v>
      </c>
      <c r="T52" s="94" t="s">
        <v>271</v>
      </c>
      <c r="U52" s="94" t="s">
        <v>271</v>
      </c>
      <c r="V52" s="94" t="s">
        <v>271</v>
      </c>
      <c r="W52" s="94" t="s">
        <v>271</v>
      </c>
      <c r="X52" s="94" t="s">
        <v>271</v>
      </c>
      <c r="Y52" s="94" t="s">
        <v>271</v>
      </c>
      <c r="Z52" s="94" t="s">
        <v>271</v>
      </c>
      <c r="AA52" s="94" t="s">
        <v>271</v>
      </c>
      <c r="AB52" s="94" t="s">
        <v>271</v>
      </c>
      <c r="AC52" s="94" t="s">
        <v>271</v>
      </c>
      <c r="AD52" s="94" t="s">
        <v>271</v>
      </c>
      <c r="AE52" s="94" t="s">
        <v>271</v>
      </c>
    </row>
    <row r="54" spans="1:31" s="7" customFormat="1" ht="24" customHeight="1" x14ac:dyDescent="0.25">
      <c r="C54" s="106" t="s">
        <v>312</v>
      </c>
      <c r="D54" s="107">
        <f>SUM(D4:D52)</f>
        <v>3142</v>
      </c>
      <c r="E54" s="107">
        <f t="shared" ref="E54:AE54" si="0">SUM(E4:E52)</f>
        <v>5442</v>
      </c>
      <c r="F54" s="107">
        <f t="shared" si="0"/>
        <v>12896</v>
      </c>
      <c r="G54" s="107">
        <f t="shared" si="0"/>
        <v>21901</v>
      </c>
      <c r="H54" s="107">
        <f t="shared" si="0"/>
        <v>3779</v>
      </c>
      <c r="I54" s="107">
        <f t="shared" si="0"/>
        <v>4013</v>
      </c>
      <c r="J54" s="107">
        <f t="shared" si="0"/>
        <v>29556</v>
      </c>
      <c r="K54" s="107">
        <f t="shared" si="0"/>
        <v>28818</v>
      </c>
      <c r="L54" s="107">
        <f>SUM(L4:L52)</f>
        <v>458</v>
      </c>
      <c r="M54" s="107">
        <f>SUM(M4:M52)</f>
        <v>689</v>
      </c>
      <c r="N54" s="107">
        <f t="shared" si="0"/>
        <v>410</v>
      </c>
      <c r="O54" s="107">
        <f t="shared" si="0"/>
        <v>1433</v>
      </c>
      <c r="P54" s="107">
        <f t="shared" si="0"/>
        <v>1002</v>
      </c>
      <c r="Q54" s="107">
        <f t="shared" si="0"/>
        <v>2229</v>
      </c>
      <c r="R54" s="107">
        <f t="shared" si="0"/>
        <v>1047</v>
      </c>
      <c r="S54" s="107">
        <f t="shared" si="0"/>
        <v>1173</v>
      </c>
      <c r="T54" s="107">
        <f t="shared" si="0"/>
        <v>1841</v>
      </c>
      <c r="U54" s="107">
        <f t="shared" si="0"/>
        <v>3316</v>
      </c>
      <c r="V54" s="107">
        <f t="shared" si="0"/>
        <v>6130</v>
      </c>
      <c r="W54" s="107">
        <f t="shared" si="0"/>
        <v>9865</v>
      </c>
      <c r="X54" s="107">
        <f t="shared" si="0"/>
        <v>1306</v>
      </c>
      <c r="Y54" s="107">
        <f t="shared" si="0"/>
        <v>2538</v>
      </c>
      <c r="Z54" s="107">
        <f t="shared" si="0"/>
        <v>370</v>
      </c>
      <c r="AA54" s="107">
        <f t="shared" si="0"/>
        <v>431</v>
      </c>
      <c r="AB54" s="107">
        <f t="shared" si="0"/>
        <v>4397</v>
      </c>
      <c r="AC54" s="107">
        <f t="shared" si="0"/>
        <v>4569</v>
      </c>
      <c r="AD54" s="107">
        <f t="shared" si="0"/>
        <v>210</v>
      </c>
      <c r="AE54" s="107">
        <f t="shared" si="0"/>
        <v>240</v>
      </c>
    </row>
  </sheetData>
  <mergeCells count="16">
    <mergeCell ref="B48:B52"/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dataValidations count="1">
    <dataValidation type="whole" allowBlank="1" showInputMessage="1" showErrorMessage="1" errorTitle="ΑΚΥΡΗ ΚΑΤΑΧΩΡΗΣΗ" error="ΠΡΕΠΕΙ ΝΑ ΕΙΣΑΓΕΤΕ ΑΚΕΡΑΙΟ ΜΗ ΑΡΝΗΤΙΚΟ ΑΡΙΘΜΟ" sqref="F32:G32 F34:G34 F4:G4 H4:I46 J4:K4 J34:K34 J32:K32">
      <formula1>0</formula1>
      <formula2>1000000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opLeftCell="A2" workbookViewId="0">
      <selection activeCell="C3" sqref="C3:AD3"/>
    </sheetView>
  </sheetViews>
  <sheetFormatPr defaultRowHeight="15" x14ac:dyDescent="0.25"/>
  <cols>
    <col min="1" max="1" width="35" style="368" customWidth="1"/>
    <col min="3" max="4" width="8.28515625" bestFit="1" customWidth="1"/>
    <col min="5" max="6" width="8.28515625" style="127" bestFit="1" customWidth="1"/>
    <col min="7" max="30" width="8.28515625" bestFit="1" customWidth="1"/>
  </cols>
  <sheetData>
    <row r="1" spans="1:30" ht="150" x14ac:dyDescent="0.25">
      <c r="A1" s="373" t="s">
        <v>0</v>
      </c>
      <c r="B1" s="374"/>
      <c r="C1" s="376" t="s">
        <v>15</v>
      </c>
      <c r="D1" s="403"/>
      <c r="E1" s="404" t="s">
        <v>7</v>
      </c>
      <c r="F1" s="381"/>
      <c r="G1" s="404" t="s">
        <v>13</v>
      </c>
      <c r="H1" s="381"/>
      <c r="I1" s="405" t="s">
        <v>8</v>
      </c>
      <c r="J1" s="403"/>
      <c r="K1" s="376" t="s">
        <v>11</v>
      </c>
      <c r="L1" s="403"/>
      <c r="M1" s="376" t="s">
        <v>9</v>
      </c>
      <c r="N1" s="403"/>
      <c r="O1" s="376" t="s">
        <v>14</v>
      </c>
      <c r="P1" s="403"/>
      <c r="Q1" s="376" t="s">
        <v>10</v>
      </c>
      <c r="R1" s="403"/>
      <c r="S1" s="376" t="s">
        <v>2</v>
      </c>
      <c r="T1" s="403"/>
      <c r="U1" s="376" t="s">
        <v>3</v>
      </c>
      <c r="V1" s="403"/>
      <c r="W1" s="376" t="s">
        <v>16</v>
      </c>
      <c r="X1" s="403"/>
      <c r="Y1" s="376" t="s">
        <v>4</v>
      </c>
      <c r="Z1" s="403"/>
      <c r="AA1" s="376" t="s">
        <v>5</v>
      </c>
      <c r="AB1" s="403"/>
      <c r="AC1" s="376" t="s">
        <v>6</v>
      </c>
      <c r="AD1" s="369"/>
    </row>
    <row r="2" spans="1:30" x14ac:dyDescent="0.25">
      <c r="A2" s="373"/>
      <c r="B2" s="374"/>
      <c r="C2" s="376" t="s">
        <v>18</v>
      </c>
      <c r="D2" s="376" t="s">
        <v>19</v>
      </c>
      <c r="E2" s="376" t="s">
        <v>18</v>
      </c>
      <c r="F2" s="376" t="s">
        <v>19</v>
      </c>
      <c r="G2" s="376" t="s">
        <v>18</v>
      </c>
      <c r="H2" s="376" t="s">
        <v>19</v>
      </c>
      <c r="I2" s="376" t="s">
        <v>18</v>
      </c>
      <c r="J2" s="376" t="s">
        <v>19</v>
      </c>
      <c r="K2" s="376" t="s">
        <v>18</v>
      </c>
      <c r="L2" s="376" t="s">
        <v>19</v>
      </c>
      <c r="M2" s="376" t="s">
        <v>18</v>
      </c>
      <c r="N2" s="376" t="s">
        <v>19</v>
      </c>
      <c r="O2" s="376" t="s">
        <v>18</v>
      </c>
      <c r="P2" s="376" t="s">
        <v>19</v>
      </c>
      <c r="Q2" s="376" t="s">
        <v>18</v>
      </c>
      <c r="R2" s="376" t="s">
        <v>19</v>
      </c>
      <c r="S2" s="376" t="s">
        <v>18</v>
      </c>
      <c r="T2" s="376" t="s">
        <v>19</v>
      </c>
      <c r="U2" s="376" t="s">
        <v>18</v>
      </c>
      <c r="V2" s="376" t="s">
        <v>19</v>
      </c>
      <c r="W2" s="376" t="s">
        <v>18</v>
      </c>
      <c r="X2" s="376" t="s">
        <v>19</v>
      </c>
      <c r="Y2" s="376" t="s">
        <v>18</v>
      </c>
      <c r="Z2" s="376" t="s">
        <v>19</v>
      </c>
      <c r="AA2" s="376" t="s">
        <v>18</v>
      </c>
      <c r="AB2" s="376" t="s">
        <v>19</v>
      </c>
      <c r="AC2" s="376" t="s">
        <v>18</v>
      </c>
      <c r="AD2" s="376" t="s">
        <v>19</v>
      </c>
    </row>
    <row r="3" spans="1:30" x14ac:dyDescent="0.25">
      <c r="A3" s="367" t="s">
        <v>47</v>
      </c>
      <c r="B3" s="3" t="s">
        <v>50</v>
      </c>
      <c r="C3" s="3">
        <v>19</v>
      </c>
      <c r="D3" s="3">
        <v>2</v>
      </c>
      <c r="E3" s="143">
        <v>354</v>
      </c>
      <c r="F3" s="143">
        <v>43</v>
      </c>
      <c r="G3" s="3">
        <v>234</v>
      </c>
      <c r="H3" s="3">
        <v>33</v>
      </c>
      <c r="I3" s="3">
        <v>1176</v>
      </c>
      <c r="J3" s="3">
        <v>131</v>
      </c>
      <c r="K3" s="3">
        <v>20</v>
      </c>
      <c r="L3" s="3">
        <v>2</v>
      </c>
      <c r="M3" s="3">
        <v>32</v>
      </c>
      <c r="N3" s="3">
        <v>12</v>
      </c>
      <c r="O3" s="3">
        <v>46</v>
      </c>
      <c r="P3" s="3">
        <v>9</v>
      </c>
      <c r="Q3" s="3">
        <v>74</v>
      </c>
      <c r="R3" s="3">
        <v>9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</row>
    <row r="4" spans="1:30" x14ac:dyDescent="0.25">
      <c r="A4" s="367" t="s">
        <v>21</v>
      </c>
      <c r="B4" s="3" t="s">
        <v>50</v>
      </c>
      <c r="C4" s="3">
        <v>110</v>
      </c>
      <c r="D4" s="3">
        <v>254</v>
      </c>
      <c r="E4" s="143">
        <v>346</v>
      </c>
      <c r="F4" s="143">
        <v>867</v>
      </c>
      <c r="G4" s="3">
        <v>305</v>
      </c>
      <c r="H4" s="3">
        <v>539</v>
      </c>
      <c r="I4" s="3">
        <v>282</v>
      </c>
      <c r="J4" s="3">
        <v>450</v>
      </c>
      <c r="K4" s="3">
        <v>1</v>
      </c>
      <c r="L4" s="3">
        <v>6</v>
      </c>
      <c r="M4" s="3">
        <v>2</v>
      </c>
      <c r="N4" s="3">
        <v>17</v>
      </c>
      <c r="O4" s="3">
        <v>23</v>
      </c>
      <c r="P4" s="3">
        <v>76</v>
      </c>
      <c r="Q4" s="3">
        <v>7</v>
      </c>
      <c r="R4" s="3">
        <v>43</v>
      </c>
      <c r="S4" s="3">
        <v>2</v>
      </c>
      <c r="T4" s="3">
        <v>6</v>
      </c>
      <c r="U4" s="3">
        <v>21</v>
      </c>
      <c r="V4" s="3">
        <v>59</v>
      </c>
      <c r="W4" s="3">
        <v>6</v>
      </c>
      <c r="X4" s="3">
        <v>4</v>
      </c>
      <c r="Y4" s="3">
        <v>6</v>
      </c>
      <c r="Z4" s="3">
        <v>4</v>
      </c>
      <c r="AA4" s="3">
        <v>21</v>
      </c>
      <c r="AB4" s="3">
        <v>50</v>
      </c>
      <c r="AC4" s="3">
        <v>0</v>
      </c>
      <c r="AD4" s="3">
        <v>5</v>
      </c>
    </row>
    <row r="5" spans="1:30" x14ac:dyDescent="0.25">
      <c r="A5" s="367" t="s">
        <v>54</v>
      </c>
      <c r="B5" s="3" t="s">
        <v>50</v>
      </c>
      <c r="C5" s="3">
        <v>145</v>
      </c>
      <c r="D5" s="3">
        <v>28</v>
      </c>
      <c r="E5" s="143">
        <v>1376</v>
      </c>
      <c r="F5" s="143">
        <v>530</v>
      </c>
      <c r="G5" s="3">
        <v>592</v>
      </c>
      <c r="H5" s="3">
        <v>173</v>
      </c>
      <c r="I5" s="3">
        <v>752</v>
      </c>
      <c r="J5" s="3">
        <v>178</v>
      </c>
      <c r="K5" s="3">
        <v>99</v>
      </c>
      <c r="L5" s="3">
        <v>40</v>
      </c>
      <c r="M5" s="3">
        <v>0</v>
      </c>
      <c r="N5" s="3">
        <v>0</v>
      </c>
      <c r="O5" s="3">
        <v>77</v>
      </c>
      <c r="P5" s="3">
        <v>48</v>
      </c>
      <c r="Q5" s="3">
        <v>32</v>
      </c>
      <c r="R5" s="3">
        <v>21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</row>
    <row r="6" spans="1:30" x14ac:dyDescent="0.25">
      <c r="A6" s="367" t="s">
        <v>23</v>
      </c>
      <c r="B6" s="3" t="s">
        <v>50</v>
      </c>
      <c r="C6" s="3">
        <v>2861</v>
      </c>
      <c r="D6" s="3">
        <v>4505</v>
      </c>
      <c r="E6" s="143">
        <v>13177</v>
      </c>
      <c r="F6" s="143">
        <v>19470</v>
      </c>
      <c r="G6" s="3">
        <v>2771</v>
      </c>
      <c r="H6" s="3">
        <v>2833</v>
      </c>
      <c r="I6" s="3">
        <v>18184</v>
      </c>
      <c r="J6" s="3">
        <v>15974</v>
      </c>
      <c r="K6" s="3">
        <v>507</v>
      </c>
      <c r="L6" s="3">
        <v>652</v>
      </c>
      <c r="M6" s="3">
        <v>706</v>
      </c>
      <c r="N6" s="3">
        <v>1642</v>
      </c>
      <c r="O6" s="3">
        <v>1062</v>
      </c>
      <c r="P6" s="3">
        <v>1830</v>
      </c>
      <c r="Q6" s="3">
        <v>672</v>
      </c>
      <c r="R6" s="3">
        <v>650</v>
      </c>
      <c r="S6" s="3">
        <v>1296</v>
      </c>
      <c r="T6" s="3">
        <v>1983</v>
      </c>
      <c r="U6" s="3">
        <v>3103</v>
      </c>
      <c r="V6" s="3">
        <v>4354</v>
      </c>
      <c r="W6" s="3">
        <v>805</v>
      </c>
      <c r="X6" s="3">
        <v>1260</v>
      </c>
      <c r="Y6" s="3">
        <v>285</v>
      </c>
      <c r="Z6" s="3">
        <v>268</v>
      </c>
      <c r="AA6" s="3">
        <v>2369</v>
      </c>
      <c r="AB6" s="3">
        <v>2227</v>
      </c>
      <c r="AC6" s="3">
        <v>148</v>
      </c>
      <c r="AD6" s="3">
        <v>139</v>
      </c>
    </row>
    <row r="7" spans="1:30" x14ac:dyDescent="0.25">
      <c r="A7" s="411" t="s">
        <v>24</v>
      </c>
      <c r="B7" s="3" t="s">
        <v>50</v>
      </c>
      <c r="C7" s="3">
        <v>349</v>
      </c>
      <c r="D7" s="3">
        <v>449</v>
      </c>
      <c r="E7" s="143">
        <v>2413</v>
      </c>
      <c r="F7" s="143">
        <v>2892</v>
      </c>
      <c r="G7" s="3">
        <v>1029</v>
      </c>
      <c r="H7" s="3">
        <v>797</v>
      </c>
      <c r="I7" s="3">
        <v>3156</v>
      </c>
      <c r="J7" s="3">
        <v>2111</v>
      </c>
      <c r="K7" s="3">
        <v>66</v>
      </c>
      <c r="L7" s="3">
        <v>87</v>
      </c>
      <c r="M7" s="3">
        <v>5</v>
      </c>
      <c r="N7" s="3">
        <v>14</v>
      </c>
      <c r="O7" s="3">
        <v>158</v>
      </c>
      <c r="P7" s="3">
        <v>340</v>
      </c>
      <c r="Q7" s="3">
        <v>172</v>
      </c>
      <c r="R7" s="3">
        <v>150</v>
      </c>
      <c r="S7" s="3">
        <v>82</v>
      </c>
      <c r="T7" s="3">
        <v>151</v>
      </c>
      <c r="U7" s="3">
        <v>264</v>
      </c>
      <c r="V7" s="3">
        <v>376</v>
      </c>
      <c r="W7" s="3">
        <v>80</v>
      </c>
      <c r="X7" s="3">
        <v>104</v>
      </c>
      <c r="Y7" s="3">
        <v>32</v>
      </c>
      <c r="Z7" s="3">
        <v>27</v>
      </c>
      <c r="AA7" s="3">
        <v>205</v>
      </c>
      <c r="AB7" s="3">
        <v>236</v>
      </c>
      <c r="AC7" s="3">
        <v>12</v>
      </c>
      <c r="AD7" s="3">
        <v>11</v>
      </c>
    </row>
    <row r="8" spans="1:30" x14ac:dyDescent="0.25">
      <c r="A8" s="367" t="s">
        <v>25</v>
      </c>
      <c r="B8" s="3" t="s">
        <v>50</v>
      </c>
      <c r="C8" s="3">
        <v>1458</v>
      </c>
      <c r="D8" s="3">
        <v>2074</v>
      </c>
      <c r="E8" s="143">
        <v>5416</v>
      </c>
      <c r="F8" s="143">
        <v>7704</v>
      </c>
      <c r="G8" s="3">
        <v>1488</v>
      </c>
      <c r="H8" s="3">
        <v>1887</v>
      </c>
      <c r="I8" s="3">
        <v>4201</v>
      </c>
      <c r="J8" s="3">
        <v>3812</v>
      </c>
      <c r="K8" s="3">
        <v>480</v>
      </c>
      <c r="L8" s="3">
        <v>691</v>
      </c>
      <c r="M8" s="3">
        <v>368</v>
      </c>
      <c r="N8" s="3">
        <v>662</v>
      </c>
      <c r="O8" s="3">
        <v>634</v>
      </c>
      <c r="P8" s="3">
        <v>1331</v>
      </c>
      <c r="Q8" s="3">
        <v>255</v>
      </c>
      <c r="R8" s="3">
        <v>278</v>
      </c>
      <c r="S8" s="3">
        <v>392</v>
      </c>
      <c r="T8" s="3">
        <v>1021</v>
      </c>
      <c r="U8" s="3">
        <v>1243</v>
      </c>
      <c r="V8" s="3">
        <v>2428</v>
      </c>
      <c r="W8" s="3">
        <v>435</v>
      </c>
      <c r="X8" s="3">
        <v>894</v>
      </c>
      <c r="Y8" s="3">
        <v>114</v>
      </c>
      <c r="Z8" s="3">
        <v>124</v>
      </c>
      <c r="AA8" s="3">
        <v>985</v>
      </c>
      <c r="AB8" s="3">
        <v>938</v>
      </c>
      <c r="AC8" s="3">
        <v>57</v>
      </c>
      <c r="AD8" s="3">
        <v>61</v>
      </c>
    </row>
    <row r="9" spans="1:30" x14ac:dyDescent="0.25">
      <c r="A9" s="367" t="s">
        <v>26</v>
      </c>
      <c r="B9" s="3" t="s">
        <v>50</v>
      </c>
      <c r="C9" s="3">
        <v>1849</v>
      </c>
      <c r="D9" s="3">
        <v>2055</v>
      </c>
      <c r="E9" s="143">
        <v>9503</v>
      </c>
      <c r="F9" s="143">
        <v>9661</v>
      </c>
      <c r="G9" s="3">
        <v>6361</v>
      </c>
      <c r="H9" s="3">
        <v>4800</v>
      </c>
      <c r="I9" s="3">
        <v>15805</v>
      </c>
      <c r="J9" s="3">
        <v>9120</v>
      </c>
      <c r="K9" s="3">
        <v>607</v>
      </c>
      <c r="L9" s="3">
        <v>560</v>
      </c>
      <c r="M9" s="3">
        <v>82</v>
      </c>
      <c r="N9" s="3">
        <v>168</v>
      </c>
      <c r="O9" s="3">
        <v>464</v>
      </c>
      <c r="P9" s="3">
        <v>861</v>
      </c>
      <c r="Q9" s="3">
        <v>980</v>
      </c>
      <c r="R9" s="3">
        <v>708</v>
      </c>
      <c r="S9" s="3">
        <v>566</v>
      </c>
      <c r="T9" s="3">
        <v>1083</v>
      </c>
      <c r="U9" s="3">
        <v>1799</v>
      </c>
      <c r="V9" s="3">
        <v>2853</v>
      </c>
      <c r="W9" s="3">
        <v>623</v>
      </c>
      <c r="X9" s="3">
        <v>1408</v>
      </c>
      <c r="Y9" s="3">
        <v>75</v>
      </c>
      <c r="Z9" s="3">
        <v>45</v>
      </c>
      <c r="AA9" s="3">
        <v>218</v>
      </c>
      <c r="AB9" s="3">
        <v>109</v>
      </c>
      <c r="AC9" s="3">
        <v>1</v>
      </c>
      <c r="AD9" s="3">
        <v>0</v>
      </c>
    </row>
    <row r="10" spans="1:30" x14ac:dyDescent="0.25">
      <c r="A10" s="367" t="s">
        <v>27</v>
      </c>
      <c r="B10" s="3" t="s">
        <v>50</v>
      </c>
      <c r="C10" s="3">
        <v>3142</v>
      </c>
      <c r="D10" s="3">
        <v>5442</v>
      </c>
      <c r="E10" s="143">
        <v>12896</v>
      </c>
      <c r="F10" s="143">
        <v>21901</v>
      </c>
      <c r="G10" s="3">
        <v>3779</v>
      </c>
      <c r="H10" s="3">
        <v>4013</v>
      </c>
      <c r="I10" s="3">
        <v>29556</v>
      </c>
      <c r="J10" s="3">
        <v>28818</v>
      </c>
      <c r="K10" s="3">
        <v>458</v>
      </c>
      <c r="L10" s="3">
        <v>689</v>
      </c>
      <c r="M10" s="3">
        <v>410</v>
      </c>
      <c r="N10" s="3">
        <v>1433</v>
      </c>
      <c r="O10" s="3">
        <v>1002</v>
      </c>
      <c r="P10" s="3">
        <v>2229</v>
      </c>
      <c r="Q10" s="3">
        <v>1047</v>
      </c>
      <c r="R10" s="3">
        <v>1173</v>
      </c>
      <c r="S10" s="3">
        <v>1841</v>
      </c>
      <c r="T10" s="3">
        <v>3316</v>
      </c>
      <c r="U10" s="3">
        <v>6130</v>
      </c>
      <c r="V10" s="3">
        <v>9865</v>
      </c>
      <c r="W10" s="3">
        <v>1306</v>
      </c>
      <c r="X10" s="3">
        <v>2538</v>
      </c>
      <c r="Y10" s="3">
        <v>370</v>
      </c>
      <c r="Z10" s="3">
        <v>431</v>
      </c>
      <c r="AA10" s="3">
        <v>4397</v>
      </c>
      <c r="AB10" s="3">
        <v>4569</v>
      </c>
      <c r="AC10" s="3">
        <v>210</v>
      </c>
      <c r="AD10" s="3">
        <v>240</v>
      </c>
    </row>
    <row r="11" spans="1:30" x14ac:dyDescent="0.25">
      <c r="A11" s="367" t="s">
        <v>28</v>
      </c>
      <c r="B11" s="3" t="s">
        <v>50</v>
      </c>
      <c r="C11" s="3">
        <v>1021</v>
      </c>
      <c r="D11" s="3">
        <v>586</v>
      </c>
      <c r="E11" s="143">
        <v>5485</v>
      </c>
      <c r="F11" s="143">
        <v>2995</v>
      </c>
      <c r="G11" s="3">
        <v>1407</v>
      </c>
      <c r="H11" s="3">
        <v>584</v>
      </c>
      <c r="I11" s="3">
        <v>8486</v>
      </c>
      <c r="J11" s="3">
        <v>1900</v>
      </c>
      <c r="K11" s="3">
        <v>31</v>
      </c>
      <c r="L11" s="3">
        <v>14</v>
      </c>
      <c r="M11" s="3">
        <v>60</v>
      </c>
      <c r="N11" s="3">
        <v>33</v>
      </c>
      <c r="O11" s="3">
        <v>457</v>
      </c>
      <c r="P11" s="3">
        <v>286</v>
      </c>
      <c r="Q11" s="3">
        <v>347</v>
      </c>
      <c r="R11" s="3">
        <v>148</v>
      </c>
      <c r="S11" s="3">
        <v>315</v>
      </c>
      <c r="T11" s="3">
        <v>240</v>
      </c>
      <c r="U11" s="3">
        <v>927</v>
      </c>
      <c r="V11" s="3">
        <v>667</v>
      </c>
      <c r="W11" s="3">
        <v>321</v>
      </c>
      <c r="X11" s="3">
        <v>186</v>
      </c>
      <c r="Y11" s="3">
        <v>131</v>
      </c>
      <c r="Z11" s="3">
        <v>89</v>
      </c>
      <c r="AA11" s="3">
        <v>1715</v>
      </c>
      <c r="AB11" s="3">
        <v>984</v>
      </c>
      <c r="AC11" s="3">
        <v>93</v>
      </c>
      <c r="AD11" s="3">
        <v>44</v>
      </c>
    </row>
    <row r="12" spans="1:30" x14ac:dyDescent="0.25">
      <c r="A12" s="367" t="s">
        <v>29</v>
      </c>
      <c r="B12" s="3" t="s">
        <v>50</v>
      </c>
      <c r="C12" s="3">
        <v>1481</v>
      </c>
      <c r="D12" s="3">
        <v>1574</v>
      </c>
      <c r="E12" s="143">
        <v>3970</v>
      </c>
      <c r="F12" s="143">
        <v>4573</v>
      </c>
      <c r="G12" s="3">
        <v>1188</v>
      </c>
      <c r="H12" s="3">
        <v>1536</v>
      </c>
      <c r="I12" s="3">
        <v>1397</v>
      </c>
      <c r="J12" s="3">
        <v>1433</v>
      </c>
      <c r="K12" s="3">
        <v>622</v>
      </c>
      <c r="L12" s="3">
        <v>590</v>
      </c>
      <c r="M12" s="3">
        <v>96</v>
      </c>
      <c r="N12" s="3">
        <v>129</v>
      </c>
      <c r="O12" s="3">
        <v>419</v>
      </c>
      <c r="P12" s="3">
        <v>627</v>
      </c>
      <c r="Q12" s="3">
        <v>327</v>
      </c>
      <c r="R12" s="3">
        <v>402</v>
      </c>
      <c r="S12" s="3">
        <v>1890</v>
      </c>
      <c r="T12" s="3">
        <v>5474</v>
      </c>
      <c r="U12" s="3">
        <v>6014</v>
      </c>
      <c r="V12" s="3">
        <v>15137</v>
      </c>
      <c r="W12" s="3">
        <v>1410</v>
      </c>
      <c r="X12" s="3">
        <v>3915</v>
      </c>
      <c r="Y12" s="3">
        <v>6</v>
      </c>
      <c r="Z12" s="3">
        <v>17</v>
      </c>
      <c r="AA12" s="3">
        <v>63</v>
      </c>
      <c r="AB12" s="3">
        <v>92</v>
      </c>
      <c r="AC12" s="3">
        <v>2</v>
      </c>
      <c r="AD12" s="3">
        <v>1</v>
      </c>
    </row>
    <row r="13" spans="1:30" x14ac:dyDescent="0.25">
      <c r="A13" s="367" t="s">
        <v>30</v>
      </c>
      <c r="B13" s="3" t="s">
        <v>50</v>
      </c>
      <c r="C13" s="3">
        <v>683</v>
      </c>
      <c r="D13" s="3">
        <v>651</v>
      </c>
      <c r="E13" s="143">
        <v>3691</v>
      </c>
      <c r="F13" s="143">
        <v>3120</v>
      </c>
      <c r="G13" s="3">
        <v>1768</v>
      </c>
      <c r="H13" s="3">
        <v>1233</v>
      </c>
      <c r="I13" s="3">
        <v>6845</v>
      </c>
      <c r="J13" s="3">
        <v>4080</v>
      </c>
      <c r="K13" s="3">
        <v>222</v>
      </c>
      <c r="L13" s="3">
        <v>230</v>
      </c>
      <c r="M13" s="3">
        <v>2</v>
      </c>
      <c r="N13" s="3">
        <v>16</v>
      </c>
      <c r="O13" s="3">
        <v>103</v>
      </c>
      <c r="P13" s="3">
        <v>246</v>
      </c>
      <c r="Q13" s="3">
        <v>308</v>
      </c>
      <c r="R13" s="3">
        <v>315</v>
      </c>
      <c r="S13" s="3">
        <v>114</v>
      </c>
      <c r="T13" s="3">
        <v>101</v>
      </c>
      <c r="U13" s="3">
        <v>418</v>
      </c>
      <c r="V13" s="3">
        <v>280</v>
      </c>
      <c r="W13" s="3">
        <v>124</v>
      </c>
      <c r="X13" s="3">
        <v>100</v>
      </c>
      <c r="Y13" s="3">
        <v>26</v>
      </c>
      <c r="Z13" s="3">
        <v>11</v>
      </c>
      <c r="AA13" s="3">
        <v>88</v>
      </c>
      <c r="AB13" s="3">
        <v>66</v>
      </c>
      <c r="AC13" s="3">
        <v>0</v>
      </c>
      <c r="AD13" s="3">
        <v>0</v>
      </c>
    </row>
    <row r="14" spans="1:30" x14ac:dyDescent="0.25">
      <c r="A14" s="367" t="s">
        <v>31</v>
      </c>
      <c r="B14" s="3" t="s">
        <v>50</v>
      </c>
      <c r="C14" s="3">
        <v>408</v>
      </c>
      <c r="D14" s="3">
        <v>391</v>
      </c>
      <c r="E14" s="143">
        <v>2098</v>
      </c>
      <c r="F14" s="143">
        <v>2511</v>
      </c>
      <c r="G14" s="3">
        <v>1047</v>
      </c>
      <c r="H14" s="3">
        <v>769</v>
      </c>
      <c r="I14" s="3">
        <v>1988</v>
      </c>
      <c r="J14" s="3">
        <v>2332</v>
      </c>
      <c r="K14" s="3">
        <v>179</v>
      </c>
      <c r="L14" s="3">
        <v>168</v>
      </c>
      <c r="M14" s="3">
        <v>11</v>
      </c>
      <c r="N14" s="3">
        <v>15</v>
      </c>
      <c r="O14" s="3">
        <v>81</v>
      </c>
      <c r="P14" s="3">
        <v>212</v>
      </c>
      <c r="Q14" s="3">
        <v>122</v>
      </c>
      <c r="R14" s="3">
        <v>157</v>
      </c>
      <c r="S14" s="3">
        <v>94</v>
      </c>
      <c r="T14" s="3">
        <v>191</v>
      </c>
      <c r="U14" s="3">
        <v>214</v>
      </c>
      <c r="V14" s="3">
        <v>433</v>
      </c>
      <c r="W14" s="3">
        <v>62</v>
      </c>
      <c r="X14" s="3">
        <v>136</v>
      </c>
      <c r="Y14" s="3">
        <v>35</v>
      </c>
      <c r="Z14" s="3">
        <v>38</v>
      </c>
      <c r="AA14" s="3">
        <v>277</v>
      </c>
      <c r="AB14" s="3">
        <v>305</v>
      </c>
      <c r="AC14" s="3">
        <v>12</v>
      </c>
      <c r="AD14" s="3">
        <v>13</v>
      </c>
    </row>
    <row r="15" spans="1:30" x14ac:dyDescent="0.25">
      <c r="A15" s="367" t="s">
        <v>32</v>
      </c>
      <c r="B15" s="3" t="s">
        <v>50</v>
      </c>
      <c r="C15" s="3">
        <v>933</v>
      </c>
      <c r="D15" s="3">
        <v>801</v>
      </c>
      <c r="E15" s="422">
        <v>4636</v>
      </c>
      <c r="F15" s="127">
        <v>3865</v>
      </c>
      <c r="G15" s="3">
        <v>1568</v>
      </c>
      <c r="H15" s="3">
        <v>1000</v>
      </c>
      <c r="I15" s="3">
        <v>9119</v>
      </c>
      <c r="J15" s="3">
        <v>4459</v>
      </c>
      <c r="K15" s="3">
        <v>138</v>
      </c>
      <c r="L15" s="3">
        <v>79</v>
      </c>
      <c r="M15" s="3">
        <v>175</v>
      </c>
      <c r="N15" s="3">
        <v>178</v>
      </c>
      <c r="O15" s="3">
        <v>334</v>
      </c>
      <c r="P15" s="3">
        <v>290</v>
      </c>
      <c r="Q15" s="3">
        <v>225</v>
      </c>
      <c r="R15" s="3">
        <v>141</v>
      </c>
      <c r="S15" s="3">
        <v>625</v>
      </c>
      <c r="T15" s="3">
        <v>630</v>
      </c>
      <c r="U15" s="3">
        <v>883</v>
      </c>
      <c r="V15" s="3">
        <v>886</v>
      </c>
      <c r="W15" s="3">
        <v>506</v>
      </c>
      <c r="X15" s="3">
        <v>581</v>
      </c>
      <c r="Y15" s="3">
        <v>16</v>
      </c>
      <c r="Z15" s="3">
        <v>12</v>
      </c>
      <c r="AA15" s="3">
        <v>145</v>
      </c>
      <c r="AB15" s="3">
        <v>112</v>
      </c>
      <c r="AC15" s="3">
        <v>19</v>
      </c>
      <c r="AD15" s="3">
        <v>10</v>
      </c>
    </row>
    <row r="16" spans="1:30" x14ac:dyDescent="0.25">
      <c r="A16" s="367" t="s">
        <v>33</v>
      </c>
      <c r="B16" s="3" t="s">
        <v>50</v>
      </c>
      <c r="C16" s="3">
        <v>1262</v>
      </c>
      <c r="D16" s="3">
        <v>927</v>
      </c>
      <c r="E16" s="143">
        <v>5362</v>
      </c>
      <c r="F16" s="143">
        <v>3914</v>
      </c>
      <c r="G16" s="3">
        <v>1377</v>
      </c>
      <c r="H16" s="3">
        <v>680</v>
      </c>
      <c r="I16" s="3">
        <v>10622</v>
      </c>
      <c r="J16" s="3">
        <v>5914</v>
      </c>
      <c r="K16" s="3">
        <v>155</v>
      </c>
      <c r="L16" s="3">
        <v>69</v>
      </c>
      <c r="M16" s="3">
        <v>193</v>
      </c>
      <c r="N16" s="3">
        <v>247</v>
      </c>
      <c r="O16" s="3">
        <v>506</v>
      </c>
      <c r="P16" s="3">
        <v>442</v>
      </c>
      <c r="Q16" s="3">
        <v>282</v>
      </c>
      <c r="R16" s="3">
        <v>143</v>
      </c>
      <c r="S16" s="3">
        <v>771</v>
      </c>
      <c r="T16" s="3">
        <v>794</v>
      </c>
      <c r="U16" s="3">
        <v>1900</v>
      </c>
      <c r="V16" s="3">
        <v>2075</v>
      </c>
      <c r="W16" s="3">
        <v>474</v>
      </c>
      <c r="X16" s="3">
        <v>487</v>
      </c>
      <c r="Y16" s="3">
        <v>37</v>
      </c>
      <c r="Z16" s="3">
        <v>22</v>
      </c>
      <c r="AA16" s="3">
        <v>272</v>
      </c>
      <c r="AB16" s="3">
        <v>153</v>
      </c>
      <c r="AC16" s="3">
        <v>16</v>
      </c>
      <c r="AD16" s="3">
        <v>11</v>
      </c>
    </row>
    <row r="17" spans="1:31" x14ac:dyDescent="0.25">
      <c r="A17" s="367" t="s">
        <v>34</v>
      </c>
      <c r="B17" s="3" t="s">
        <v>50</v>
      </c>
      <c r="C17" s="3">
        <v>786</v>
      </c>
      <c r="D17" s="3">
        <v>1261</v>
      </c>
      <c r="E17" s="143">
        <v>3644</v>
      </c>
      <c r="F17" s="143">
        <v>4984</v>
      </c>
      <c r="G17" s="3">
        <v>1191</v>
      </c>
      <c r="H17" s="3">
        <v>1360</v>
      </c>
      <c r="I17" s="3">
        <v>3305</v>
      </c>
      <c r="J17" s="3">
        <v>3291</v>
      </c>
      <c r="K17" s="3">
        <v>319</v>
      </c>
      <c r="L17" s="3">
        <v>534</v>
      </c>
      <c r="M17" s="3">
        <v>116</v>
      </c>
      <c r="N17" s="3">
        <v>288</v>
      </c>
      <c r="O17" s="3">
        <v>323</v>
      </c>
      <c r="P17" s="3">
        <v>577</v>
      </c>
      <c r="Q17" s="3">
        <v>212</v>
      </c>
      <c r="R17" s="3">
        <v>223</v>
      </c>
      <c r="S17" s="3">
        <v>364</v>
      </c>
      <c r="T17" s="3">
        <v>767</v>
      </c>
      <c r="U17" s="3">
        <v>1107</v>
      </c>
      <c r="V17" s="3">
        <v>1709</v>
      </c>
      <c r="W17" s="3">
        <v>353</v>
      </c>
      <c r="X17" s="3">
        <v>600</v>
      </c>
      <c r="Y17" s="3">
        <v>45</v>
      </c>
      <c r="Z17" s="3">
        <v>60</v>
      </c>
      <c r="AA17" s="3">
        <v>542</v>
      </c>
      <c r="AB17" s="3">
        <v>466</v>
      </c>
      <c r="AC17" s="3">
        <v>41</v>
      </c>
      <c r="AD17" s="3">
        <v>44</v>
      </c>
    </row>
    <row r="18" spans="1:31" x14ac:dyDescent="0.25">
      <c r="A18" s="367" t="s">
        <v>35</v>
      </c>
      <c r="B18" s="3" t="s">
        <v>50</v>
      </c>
      <c r="C18" s="3">
        <v>2438</v>
      </c>
      <c r="D18" s="3">
        <v>2882</v>
      </c>
      <c r="E18" s="143">
        <v>10734</v>
      </c>
      <c r="F18" s="143">
        <v>10960</v>
      </c>
      <c r="G18" s="3">
        <v>5179</v>
      </c>
      <c r="H18" s="3">
        <v>3205</v>
      </c>
      <c r="I18" s="3">
        <v>15503</v>
      </c>
      <c r="J18" s="3">
        <v>8479</v>
      </c>
      <c r="K18" s="3">
        <v>344</v>
      </c>
      <c r="L18" s="3">
        <v>370</v>
      </c>
      <c r="M18" s="3">
        <v>58</v>
      </c>
      <c r="N18" s="3">
        <v>290</v>
      </c>
      <c r="O18" s="3">
        <v>594</v>
      </c>
      <c r="P18" s="3">
        <v>1364</v>
      </c>
      <c r="Q18" s="3">
        <v>712</v>
      </c>
      <c r="R18" s="3">
        <v>849</v>
      </c>
      <c r="S18" s="3">
        <v>671</v>
      </c>
      <c r="T18" s="3">
        <v>1248</v>
      </c>
      <c r="U18" s="3">
        <v>1426</v>
      </c>
      <c r="V18" s="3">
        <v>2431</v>
      </c>
      <c r="W18" s="3">
        <v>642</v>
      </c>
      <c r="X18" s="3">
        <v>1182</v>
      </c>
      <c r="Y18" s="3">
        <v>72</v>
      </c>
      <c r="Z18" s="3">
        <v>85</v>
      </c>
      <c r="AA18" s="3">
        <v>392</v>
      </c>
      <c r="AB18" s="3">
        <v>391</v>
      </c>
      <c r="AC18" s="3">
        <v>7</v>
      </c>
      <c r="AD18" s="3">
        <v>5</v>
      </c>
    </row>
    <row r="19" spans="1:31" x14ac:dyDescent="0.25">
      <c r="A19" s="367" t="s">
        <v>36</v>
      </c>
      <c r="B19" s="3" t="s">
        <v>50</v>
      </c>
      <c r="C19" s="3">
        <v>1050</v>
      </c>
      <c r="D19" s="3">
        <v>1289</v>
      </c>
      <c r="E19" s="143">
        <v>6091</v>
      </c>
      <c r="F19" s="143">
        <v>5643</v>
      </c>
      <c r="G19" s="3">
        <v>4059</v>
      </c>
      <c r="H19" s="3">
        <v>3011</v>
      </c>
      <c r="I19" s="3">
        <v>12208</v>
      </c>
      <c r="J19" s="3">
        <v>7757</v>
      </c>
      <c r="K19" s="3">
        <v>720</v>
      </c>
      <c r="L19" s="3">
        <v>582</v>
      </c>
      <c r="M19" s="3">
        <v>32</v>
      </c>
      <c r="N19" s="3">
        <v>149</v>
      </c>
      <c r="O19" s="3">
        <v>243</v>
      </c>
      <c r="P19" s="3">
        <v>329</v>
      </c>
      <c r="Q19" s="3">
        <v>397</v>
      </c>
      <c r="R19" s="3">
        <v>263</v>
      </c>
      <c r="S19" s="3">
        <v>320</v>
      </c>
      <c r="T19" s="3">
        <v>652</v>
      </c>
      <c r="U19" s="3">
        <v>910</v>
      </c>
      <c r="V19" s="3">
        <v>1750</v>
      </c>
      <c r="W19" s="3">
        <v>248</v>
      </c>
      <c r="X19" s="3">
        <v>505</v>
      </c>
      <c r="Y19" s="3">
        <v>37</v>
      </c>
      <c r="Z19" s="3">
        <v>39</v>
      </c>
      <c r="AA19" s="3">
        <v>210</v>
      </c>
      <c r="AB19" s="3">
        <v>182</v>
      </c>
      <c r="AC19" s="3">
        <v>14</v>
      </c>
      <c r="AD19" s="3">
        <v>5</v>
      </c>
    </row>
    <row r="20" spans="1:31" x14ac:dyDescent="0.25">
      <c r="A20" s="411" t="s">
        <v>37</v>
      </c>
      <c r="B20" s="3" t="s">
        <v>50</v>
      </c>
      <c r="C20" s="3">
        <v>1700</v>
      </c>
      <c r="D20" s="3">
        <v>2094</v>
      </c>
      <c r="E20" s="143">
        <v>8584</v>
      </c>
      <c r="F20" s="143">
        <v>9224</v>
      </c>
      <c r="G20" s="3">
        <v>2829</v>
      </c>
      <c r="H20" s="3">
        <v>1684</v>
      </c>
      <c r="I20" s="3">
        <v>12009</v>
      </c>
      <c r="J20" s="3">
        <v>6498</v>
      </c>
      <c r="K20" s="3">
        <v>867</v>
      </c>
      <c r="L20" s="3">
        <v>750</v>
      </c>
      <c r="M20" s="3">
        <v>310</v>
      </c>
      <c r="N20" s="3">
        <v>721</v>
      </c>
      <c r="O20" s="3">
        <v>780</v>
      </c>
      <c r="P20" s="3">
        <v>1022</v>
      </c>
      <c r="Q20" s="3">
        <v>737</v>
      </c>
      <c r="R20" s="3">
        <v>379</v>
      </c>
      <c r="S20" s="3">
        <v>394</v>
      </c>
      <c r="T20" s="3">
        <v>639</v>
      </c>
      <c r="U20" s="3">
        <v>1285</v>
      </c>
      <c r="V20" s="3">
        <v>1801</v>
      </c>
      <c r="W20" s="3">
        <v>473</v>
      </c>
      <c r="X20" s="3">
        <v>871</v>
      </c>
      <c r="Y20" s="3">
        <v>78</v>
      </c>
      <c r="Z20" s="3">
        <v>93</v>
      </c>
      <c r="AA20" s="3">
        <v>719</v>
      </c>
      <c r="AB20" s="3">
        <v>800</v>
      </c>
      <c r="AC20" s="3">
        <v>46</v>
      </c>
      <c r="AD20" s="3">
        <v>41</v>
      </c>
    </row>
    <row r="21" spans="1:31" x14ac:dyDescent="0.25">
      <c r="A21" s="367" t="s">
        <v>38</v>
      </c>
      <c r="B21" s="3" t="s">
        <v>50</v>
      </c>
      <c r="C21" s="3">
        <v>1485</v>
      </c>
      <c r="D21" s="3">
        <v>2435</v>
      </c>
      <c r="E21" s="143">
        <v>5802</v>
      </c>
      <c r="F21" s="143">
        <v>9373</v>
      </c>
      <c r="G21" s="3">
        <v>2089</v>
      </c>
      <c r="H21" s="3">
        <v>2452</v>
      </c>
      <c r="I21" s="3">
        <v>6578</v>
      </c>
      <c r="J21" s="3">
        <v>6369</v>
      </c>
      <c r="K21" s="3">
        <v>486</v>
      </c>
      <c r="L21" s="3">
        <v>812</v>
      </c>
      <c r="M21" s="3">
        <v>156</v>
      </c>
      <c r="N21" s="3">
        <v>395</v>
      </c>
      <c r="O21" s="3">
        <v>415</v>
      </c>
      <c r="P21" s="3">
        <v>1170</v>
      </c>
      <c r="Q21" s="3">
        <v>383</v>
      </c>
      <c r="R21" s="3">
        <v>451</v>
      </c>
      <c r="S21" s="3">
        <v>162</v>
      </c>
      <c r="T21" s="3">
        <v>272</v>
      </c>
      <c r="U21" s="3">
        <v>478</v>
      </c>
      <c r="V21" s="3">
        <v>795</v>
      </c>
      <c r="W21" s="3">
        <v>118</v>
      </c>
      <c r="X21" s="3">
        <v>255</v>
      </c>
      <c r="Y21" s="3">
        <v>119</v>
      </c>
      <c r="Z21" s="3">
        <v>105</v>
      </c>
      <c r="AA21" s="3">
        <v>813</v>
      </c>
      <c r="AB21" s="3">
        <v>908</v>
      </c>
      <c r="AC21" s="3">
        <v>47</v>
      </c>
      <c r="AD21" s="3">
        <v>62</v>
      </c>
    </row>
    <row r="22" spans="1:31" s="63" customFormat="1" x14ac:dyDescent="0.25">
      <c r="A22" s="367" t="s">
        <v>39</v>
      </c>
      <c r="B22" s="3" t="s">
        <v>50</v>
      </c>
      <c r="C22" s="3">
        <v>719</v>
      </c>
      <c r="D22" s="3">
        <v>1482</v>
      </c>
      <c r="E22" s="143">
        <v>3491</v>
      </c>
      <c r="F22" s="143">
        <v>6295</v>
      </c>
      <c r="G22" s="3">
        <v>1227</v>
      </c>
      <c r="H22" s="3">
        <v>1712</v>
      </c>
      <c r="I22" s="3">
        <v>4428</v>
      </c>
      <c r="J22" s="3">
        <v>5505</v>
      </c>
      <c r="K22" s="3">
        <v>318</v>
      </c>
      <c r="L22" s="3">
        <v>517</v>
      </c>
      <c r="M22" s="3">
        <v>136</v>
      </c>
      <c r="N22" s="3">
        <v>383</v>
      </c>
      <c r="O22" s="3">
        <v>291</v>
      </c>
      <c r="P22" s="3">
        <v>677</v>
      </c>
      <c r="Q22" s="3">
        <v>170</v>
      </c>
      <c r="R22" s="3">
        <v>226</v>
      </c>
      <c r="S22" s="3">
        <v>211</v>
      </c>
      <c r="T22" s="3">
        <v>436</v>
      </c>
      <c r="U22" s="3">
        <v>535</v>
      </c>
      <c r="V22" s="3">
        <v>1128</v>
      </c>
      <c r="W22" s="3">
        <v>174</v>
      </c>
      <c r="X22" s="3">
        <v>423</v>
      </c>
      <c r="Y22" s="3">
        <v>62</v>
      </c>
      <c r="Z22" s="3">
        <v>73</v>
      </c>
      <c r="AA22" s="3">
        <v>570</v>
      </c>
      <c r="AB22" s="3">
        <v>586</v>
      </c>
      <c r="AC22" s="3">
        <v>34</v>
      </c>
      <c r="AD22" s="3">
        <v>41</v>
      </c>
      <c r="AE22"/>
    </row>
    <row r="23" spans="1:31" x14ac:dyDescent="0.25">
      <c r="A23" s="412" t="s">
        <v>40</v>
      </c>
      <c r="B23" s="9" t="s">
        <v>50</v>
      </c>
      <c r="C23" s="9">
        <v>998</v>
      </c>
      <c r="D23" s="9">
        <v>1083</v>
      </c>
      <c r="E23" s="425">
        <v>4073</v>
      </c>
      <c r="F23" s="425">
        <v>4207</v>
      </c>
      <c r="G23" s="9">
        <v>879</v>
      </c>
      <c r="H23" s="9">
        <v>575</v>
      </c>
      <c r="I23" s="9">
        <v>2107</v>
      </c>
      <c r="J23" s="9">
        <v>1458</v>
      </c>
      <c r="K23" s="9">
        <v>97</v>
      </c>
      <c r="L23" s="9">
        <v>88</v>
      </c>
      <c r="M23" s="9">
        <v>206</v>
      </c>
      <c r="N23" s="9">
        <v>67</v>
      </c>
      <c r="O23" s="9">
        <v>508</v>
      </c>
      <c r="P23" s="9">
        <v>540</v>
      </c>
      <c r="Q23" s="9">
        <v>273</v>
      </c>
      <c r="R23" s="9">
        <v>201</v>
      </c>
      <c r="S23" s="9">
        <v>541</v>
      </c>
      <c r="T23" s="9">
        <v>686</v>
      </c>
      <c r="U23" s="9">
        <v>1295</v>
      </c>
      <c r="V23" s="9">
        <v>1741</v>
      </c>
      <c r="W23" s="9">
        <v>410</v>
      </c>
      <c r="X23" s="9">
        <v>501</v>
      </c>
      <c r="Y23" s="9">
        <v>33</v>
      </c>
      <c r="Z23" s="9">
        <v>23</v>
      </c>
      <c r="AA23" s="9">
        <v>277</v>
      </c>
      <c r="AB23" s="9">
        <v>232</v>
      </c>
      <c r="AC23" s="9">
        <v>18</v>
      </c>
      <c r="AD23" s="9">
        <v>12</v>
      </c>
    </row>
    <row r="24" spans="1:31" x14ac:dyDescent="0.25">
      <c r="A24" s="63" t="s">
        <v>41</v>
      </c>
      <c r="B24" s="63" t="s">
        <v>50</v>
      </c>
      <c r="C24" s="435">
        <v>2275</v>
      </c>
      <c r="D24" s="435">
        <v>2916</v>
      </c>
      <c r="E24" s="429">
        <v>11418</v>
      </c>
      <c r="F24" s="429">
        <v>12754</v>
      </c>
      <c r="G24" s="430">
        <v>3350</v>
      </c>
      <c r="H24" s="430">
        <v>2798</v>
      </c>
      <c r="I24" s="430">
        <v>12095</v>
      </c>
      <c r="J24" s="430">
        <v>8853</v>
      </c>
      <c r="K24" s="431">
        <v>719</v>
      </c>
      <c r="L24" s="431">
        <v>804</v>
      </c>
      <c r="M24" s="430">
        <v>180</v>
      </c>
      <c r="N24" s="430">
        <v>412</v>
      </c>
      <c r="O24" s="430">
        <v>926</v>
      </c>
      <c r="P24" s="430">
        <v>1439</v>
      </c>
      <c r="Q24" s="431">
        <v>824</v>
      </c>
      <c r="R24" s="431">
        <v>642</v>
      </c>
      <c r="S24" s="430">
        <v>353</v>
      </c>
      <c r="T24" s="430">
        <v>523</v>
      </c>
      <c r="U24" s="435">
        <v>968</v>
      </c>
      <c r="V24" s="435">
        <v>1159</v>
      </c>
      <c r="W24" s="435">
        <v>256</v>
      </c>
      <c r="X24" s="435">
        <v>395</v>
      </c>
      <c r="Y24" s="430">
        <v>149</v>
      </c>
      <c r="Z24" s="430">
        <v>110</v>
      </c>
      <c r="AA24" s="436">
        <v>1090</v>
      </c>
      <c r="AB24" s="436">
        <v>833</v>
      </c>
      <c r="AC24" s="435">
        <v>76</v>
      </c>
      <c r="AD24" s="435">
        <v>62</v>
      </c>
      <c r="AE24" s="63"/>
    </row>
    <row r="25" spans="1:31" s="127" customFormat="1" x14ac:dyDescent="0.25">
      <c r="A25" s="432" t="s">
        <v>42</v>
      </c>
      <c r="B25" s="433" t="s">
        <v>50</v>
      </c>
      <c r="C25" s="433">
        <v>1474</v>
      </c>
      <c r="D25" s="433">
        <v>1495</v>
      </c>
      <c r="E25" s="434">
        <v>5220</v>
      </c>
      <c r="F25" s="434">
        <v>5113</v>
      </c>
      <c r="G25" s="433">
        <v>1913</v>
      </c>
      <c r="H25" s="433">
        <v>1261</v>
      </c>
      <c r="I25" s="433">
        <v>5515</v>
      </c>
      <c r="J25" s="433">
        <v>2856</v>
      </c>
      <c r="K25" s="433">
        <v>666</v>
      </c>
      <c r="L25" s="433">
        <v>626</v>
      </c>
      <c r="M25" s="433">
        <v>65</v>
      </c>
      <c r="N25" s="433">
        <v>106</v>
      </c>
      <c r="O25" s="433">
        <v>254</v>
      </c>
      <c r="P25" s="433">
        <v>402</v>
      </c>
      <c r="Q25" s="433">
        <v>580</v>
      </c>
      <c r="R25" s="433">
        <v>433</v>
      </c>
      <c r="S25" s="433">
        <v>284</v>
      </c>
      <c r="T25" s="433">
        <v>520</v>
      </c>
      <c r="U25" s="433">
        <v>642</v>
      </c>
      <c r="V25" s="433">
        <v>1094</v>
      </c>
      <c r="W25" s="433">
        <v>329</v>
      </c>
      <c r="X25" s="433">
        <v>487</v>
      </c>
      <c r="Y25" s="433">
        <v>49</v>
      </c>
      <c r="Z25" s="433">
        <v>40</v>
      </c>
      <c r="AA25" s="433">
        <v>326</v>
      </c>
      <c r="AB25" s="433">
        <v>350</v>
      </c>
      <c r="AC25" s="433">
        <v>18</v>
      </c>
      <c r="AD25" s="433">
        <v>18</v>
      </c>
      <c r="AE25"/>
    </row>
    <row r="26" spans="1:31" x14ac:dyDescent="0.25">
      <c r="A26" s="411" t="s">
        <v>43</v>
      </c>
      <c r="B26" s="3" t="s">
        <v>50</v>
      </c>
      <c r="C26" s="3">
        <v>588</v>
      </c>
      <c r="D26" s="3">
        <v>1334</v>
      </c>
      <c r="E26" s="143">
        <v>2381</v>
      </c>
      <c r="F26" s="143">
        <v>5431</v>
      </c>
      <c r="G26" s="3">
        <v>1098</v>
      </c>
      <c r="H26" s="3">
        <v>1739</v>
      </c>
      <c r="I26" s="3">
        <v>4410</v>
      </c>
      <c r="J26" s="3">
        <v>5517</v>
      </c>
      <c r="K26" s="3">
        <v>45</v>
      </c>
      <c r="L26" s="3">
        <v>116</v>
      </c>
      <c r="M26" s="3">
        <v>49</v>
      </c>
      <c r="N26" s="3">
        <v>146</v>
      </c>
      <c r="O26" s="3">
        <v>339</v>
      </c>
      <c r="P26" s="3">
        <v>980</v>
      </c>
      <c r="Q26" s="3">
        <v>101</v>
      </c>
      <c r="R26" s="3">
        <v>142</v>
      </c>
      <c r="S26" s="3">
        <v>172</v>
      </c>
      <c r="T26" s="3">
        <v>168</v>
      </c>
      <c r="U26" s="3">
        <v>312</v>
      </c>
      <c r="V26" s="3">
        <v>382</v>
      </c>
      <c r="W26" s="3">
        <v>138</v>
      </c>
      <c r="X26" s="3">
        <v>197</v>
      </c>
      <c r="Y26" s="3">
        <v>35</v>
      </c>
      <c r="Z26" s="3">
        <v>37</v>
      </c>
      <c r="AA26" s="3">
        <v>482</v>
      </c>
      <c r="AB26" s="3">
        <v>498</v>
      </c>
      <c r="AC26" s="3">
        <v>19</v>
      </c>
      <c r="AD26" s="3">
        <v>12</v>
      </c>
    </row>
    <row r="27" spans="1:31" x14ac:dyDescent="0.25">
      <c r="A27" s="420" t="s">
        <v>44</v>
      </c>
      <c r="B27" s="143" t="s">
        <v>50</v>
      </c>
      <c r="C27" s="143">
        <v>19</v>
      </c>
      <c r="D27" s="143">
        <v>1</v>
      </c>
      <c r="E27" s="143">
        <v>116</v>
      </c>
      <c r="F27" s="143">
        <v>7</v>
      </c>
      <c r="G27" s="143">
        <v>29</v>
      </c>
      <c r="H27" s="143">
        <v>12</v>
      </c>
      <c r="I27" s="143">
        <v>31</v>
      </c>
      <c r="J27" s="143">
        <v>20</v>
      </c>
      <c r="K27" s="143">
        <v>16</v>
      </c>
      <c r="L27" s="143">
        <v>2</v>
      </c>
      <c r="M27" s="143">
        <v>3</v>
      </c>
      <c r="N27" s="143">
        <v>0</v>
      </c>
      <c r="O27" s="143">
        <v>3</v>
      </c>
      <c r="P27" s="143">
        <v>2</v>
      </c>
      <c r="Q27" s="143">
        <v>5</v>
      </c>
      <c r="R27" s="143">
        <v>3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  <c r="Z27" s="143">
        <v>0</v>
      </c>
      <c r="AA27" s="143">
        <v>0</v>
      </c>
      <c r="AB27" s="143">
        <v>0</v>
      </c>
      <c r="AC27" s="143">
        <v>0</v>
      </c>
      <c r="AD27" s="143">
        <v>0</v>
      </c>
      <c r="AE27" s="143"/>
    </row>
    <row r="28" spans="1:31" s="370" customFormat="1" x14ac:dyDescent="0.25">
      <c r="A28" s="367" t="s">
        <v>45</v>
      </c>
      <c r="B28" s="3" t="s">
        <v>50</v>
      </c>
      <c r="C28" s="3">
        <v>339</v>
      </c>
      <c r="D28" s="3">
        <v>217</v>
      </c>
      <c r="E28" s="143">
        <v>1935</v>
      </c>
      <c r="F28" s="143">
        <v>1096</v>
      </c>
      <c r="G28" s="3">
        <v>639</v>
      </c>
      <c r="H28" s="3">
        <v>333</v>
      </c>
      <c r="I28" s="3">
        <v>1681</v>
      </c>
      <c r="J28" s="3">
        <v>653</v>
      </c>
      <c r="K28" s="3">
        <v>123</v>
      </c>
      <c r="L28" s="3">
        <v>58</v>
      </c>
      <c r="M28" s="3">
        <v>8</v>
      </c>
      <c r="N28" s="3">
        <v>6</v>
      </c>
      <c r="O28" s="3">
        <v>106</v>
      </c>
      <c r="P28" s="3">
        <v>72</v>
      </c>
      <c r="Q28" s="3">
        <v>137</v>
      </c>
      <c r="R28" s="3">
        <v>68</v>
      </c>
      <c r="S28" s="3">
        <v>55</v>
      </c>
      <c r="T28" s="3">
        <v>43</v>
      </c>
      <c r="U28" s="3">
        <v>206</v>
      </c>
      <c r="V28" s="3">
        <v>175</v>
      </c>
      <c r="W28" s="3">
        <v>36</v>
      </c>
      <c r="X28" s="3">
        <v>38</v>
      </c>
      <c r="Y28" s="3">
        <v>23</v>
      </c>
      <c r="Z28" s="3">
        <v>11</v>
      </c>
      <c r="AA28" s="3">
        <v>157</v>
      </c>
      <c r="AB28" s="3">
        <v>97</v>
      </c>
      <c r="AC28" s="3">
        <v>14</v>
      </c>
      <c r="AD28" s="3">
        <v>7</v>
      </c>
      <c r="AE28"/>
    </row>
    <row r="29" spans="1:31" x14ac:dyDescent="0.25">
      <c r="A29" s="367" t="s">
        <v>46</v>
      </c>
      <c r="B29" s="3" t="s">
        <v>50</v>
      </c>
      <c r="C29" s="3">
        <v>244</v>
      </c>
      <c r="D29" s="3">
        <v>196</v>
      </c>
      <c r="E29" s="143">
        <v>905</v>
      </c>
      <c r="F29" s="143">
        <v>822</v>
      </c>
      <c r="G29" s="3">
        <v>379</v>
      </c>
      <c r="H29" s="3">
        <v>210</v>
      </c>
      <c r="I29" s="3">
        <v>481</v>
      </c>
      <c r="J29" s="3">
        <v>496</v>
      </c>
      <c r="K29" s="3">
        <v>43</v>
      </c>
      <c r="L29" s="3">
        <v>30</v>
      </c>
      <c r="M29" s="3">
        <v>25</v>
      </c>
      <c r="N29" s="3">
        <v>43</v>
      </c>
      <c r="O29" s="3">
        <v>53</v>
      </c>
      <c r="P29" s="3">
        <v>66</v>
      </c>
      <c r="Q29" s="3">
        <v>21</v>
      </c>
      <c r="R29" s="3">
        <v>38</v>
      </c>
      <c r="S29" s="3">
        <v>70</v>
      </c>
      <c r="T29" s="3">
        <v>149</v>
      </c>
      <c r="U29" s="3">
        <v>290</v>
      </c>
      <c r="V29" s="3">
        <v>461</v>
      </c>
      <c r="W29" s="3">
        <v>61</v>
      </c>
      <c r="X29" s="3">
        <v>122</v>
      </c>
      <c r="Y29" s="3">
        <v>12</v>
      </c>
      <c r="Z29" s="3">
        <v>21</v>
      </c>
      <c r="AA29" s="3">
        <v>117</v>
      </c>
      <c r="AB29" s="3">
        <v>132</v>
      </c>
      <c r="AC29" s="3">
        <v>5</v>
      </c>
      <c r="AD29" s="3">
        <v>5</v>
      </c>
    </row>
    <row r="30" spans="1:31" x14ac:dyDescent="0.25">
      <c r="A30" s="371"/>
      <c r="B30" s="6"/>
      <c r="C30" s="370"/>
      <c r="D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</row>
    <row r="31" spans="1:31" x14ac:dyDescent="0.25">
      <c r="A31" s="423"/>
      <c r="B31" s="421" t="s">
        <v>50</v>
      </c>
      <c r="C31" s="421">
        <f t="shared" ref="C31:AC31" si="0">SUM(C3:C29)</f>
        <v>29836</v>
      </c>
      <c r="D31" s="421">
        <f t="shared" si="0"/>
        <v>38424</v>
      </c>
      <c r="E31" s="427">
        <f t="shared" si="0"/>
        <v>135117</v>
      </c>
      <c r="F31" s="427">
        <f t="shared" si="0"/>
        <v>159955</v>
      </c>
      <c r="G31" s="421">
        <f t="shared" si="0"/>
        <v>49775</v>
      </c>
      <c r="H31" s="421">
        <f t="shared" si="0"/>
        <v>41229</v>
      </c>
      <c r="I31" s="421">
        <f t="shared" si="0"/>
        <v>191920</v>
      </c>
      <c r="J31" s="421">
        <f t="shared" si="0"/>
        <v>138464</v>
      </c>
      <c r="K31" s="421">
        <f t="shared" si="0"/>
        <v>8348</v>
      </c>
      <c r="L31" s="421">
        <f t="shared" si="0"/>
        <v>9166</v>
      </c>
      <c r="M31" s="421">
        <f t="shared" si="0"/>
        <v>3486</v>
      </c>
      <c r="N31" s="421">
        <f t="shared" si="0"/>
        <v>7572</v>
      </c>
      <c r="O31" s="421">
        <f t="shared" si="0"/>
        <v>10201</v>
      </c>
      <c r="P31" s="421">
        <f t="shared" si="0"/>
        <v>17467</v>
      </c>
      <c r="Q31" s="421">
        <f t="shared" si="0"/>
        <v>9402</v>
      </c>
      <c r="R31" s="421">
        <f t="shared" si="0"/>
        <v>8256</v>
      </c>
      <c r="S31" s="421">
        <f t="shared" si="0"/>
        <v>11585</v>
      </c>
      <c r="T31" s="421">
        <f t="shared" si="0"/>
        <v>21093</v>
      </c>
      <c r="U31" s="421">
        <f t="shared" si="0"/>
        <v>32370</v>
      </c>
      <c r="V31" s="421">
        <f t="shared" si="0"/>
        <v>54039</v>
      </c>
      <c r="W31" s="421">
        <f t="shared" si="0"/>
        <v>9390</v>
      </c>
      <c r="X31" s="421">
        <f t="shared" si="0"/>
        <v>17189</v>
      </c>
      <c r="Y31" s="421">
        <f t="shared" si="0"/>
        <v>1847</v>
      </c>
      <c r="Z31" s="421">
        <f t="shared" si="0"/>
        <v>1785</v>
      </c>
      <c r="AA31" s="421">
        <f t="shared" si="0"/>
        <v>16450</v>
      </c>
      <c r="AB31" s="421">
        <f t="shared" si="0"/>
        <v>15316</v>
      </c>
      <c r="AC31" s="421">
        <f t="shared" si="0"/>
        <v>909</v>
      </c>
      <c r="AD31" s="428">
        <f t="shared" ref="AD31" si="1">SUM(AD3:AD29)</f>
        <v>849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B1" workbookViewId="0">
      <selection activeCell="E4" sqref="E4:E12"/>
    </sheetView>
  </sheetViews>
  <sheetFormatPr defaultRowHeight="15" x14ac:dyDescent="0.25"/>
  <cols>
    <col min="1" max="1" width="44.28515625" style="68" customWidth="1"/>
    <col min="2" max="2" width="8.140625" style="68" customWidth="1"/>
    <col min="3" max="3" width="9.5703125" style="68" customWidth="1"/>
    <col min="4" max="4" width="7.85546875" style="68" customWidth="1"/>
    <col min="5" max="5" width="8.140625" style="68" customWidth="1"/>
    <col min="6" max="6" width="9.5703125" style="68" customWidth="1"/>
    <col min="7" max="7" width="6.7109375" style="68" customWidth="1"/>
    <col min="8" max="8" width="7.85546875" style="68" customWidth="1"/>
    <col min="9" max="9" width="8" style="68" customWidth="1"/>
    <col min="10" max="10" width="6.7109375" style="68" customWidth="1"/>
    <col min="11" max="11" width="7.42578125" style="68" customWidth="1"/>
    <col min="12" max="12" width="7" style="68" customWidth="1"/>
    <col min="13" max="13" width="7.7109375" style="68" customWidth="1"/>
    <col min="14" max="14" width="6.85546875" style="68" customWidth="1"/>
    <col min="15" max="15" width="6.140625" style="68" customWidth="1"/>
    <col min="16" max="17" width="6.5703125" style="68" customWidth="1"/>
    <col min="18" max="18" width="7.28515625" style="68" customWidth="1"/>
    <col min="19" max="19" width="7.42578125" style="68" customWidth="1"/>
    <col min="20" max="20" width="7.140625" style="68" customWidth="1"/>
    <col min="21" max="21" width="7.85546875" style="68" customWidth="1"/>
    <col min="22" max="22" width="7.5703125" style="68" customWidth="1"/>
    <col min="23" max="23" width="8.5703125" style="68" customWidth="1"/>
    <col min="24" max="24" width="7.5703125" style="68" customWidth="1"/>
    <col min="25" max="25" width="6.28515625" style="68" customWidth="1"/>
    <col min="26" max="26" width="8.28515625" style="68" customWidth="1"/>
    <col min="27" max="27" width="7.5703125" style="68" customWidth="1"/>
    <col min="28" max="28" width="7.28515625" style="68" customWidth="1"/>
    <col min="29" max="16384" width="9.140625" style="68"/>
  </cols>
  <sheetData>
    <row r="1" spans="1:29" ht="32.25" thickBot="1" x14ac:dyDescent="0.3">
      <c r="A1" s="630" t="s">
        <v>313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2"/>
    </row>
    <row r="2" spans="1:29" ht="87.75" customHeight="1" x14ac:dyDescent="0.25">
      <c r="A2" s="633" t="s">
        <v>314</v>
      </c>
      <c r="B2" s="634" t="s">
        <v>15</v>
      </c>
      <c r="C2" s="635"/>
      <c r="D2" s="636" t="s">
        <v>7</v>
      </c>
      <c r="E2" s="637"/>
      <c r="F2" s="636" t="s">
        <v>13</v>
      </c>
      <c r="G2" s="637"/>
      <c r="H2" s="638" t="s">
        <v>8</v>
      </c>
      <c r="I2" s="639"/>
      <c r="J2" s="640" t="s">
        <v>11</v>
      </c>
      <c r="K2" s="641"/>
      <c r="L2" s="634" t="s">
        <v>9</v>
      </c>
      <c r="M2" s="642"/>
      <c r="N2" s="634" t="s">
        <v>14</v>
      </c>
      <c r="O2" s="642"/>
      <c r="P2" s="634" t="s">
        <v>10</v>
      </c>
      <c r="Q2" s="642"/>
      <c r="R2" s="634" t="s">
        <v>2</v>
      </c>
      <c r="S2" s="642"/>
      <c r="T2" s="634" t="s">
        <v>3</v>
      </c>
      <c r="U2" s="642"/>
      <c r="V2" s="634" t="s">
        <v>16</v>
      </c>
      <c r="W2" s="642"/>
      <c r="X2" s="634" t="s">
        <v>4</v>
      </c>
      <c r="Y2" s="642"/>
      <c r="Z2" s="634" t="s">
        <v>5</v>
      </c>
      <c r="AA2" s="642"/>
      <c r="AB2" s="628" t="s">
        <v>6</v>
      </c>
      <c r="AC2" s="629"/>
    </row>
    <row r="3" spans="1:29" x14ac:dyDescent="0.25">
      <c r="A3" s="633"/>
      <c r="B3" s="108" t="s">
        <v>18</v>
      </c>
      <c r="C3" s="108" t="s">
        <v>19</v>
      </c>
      <c r="D3" s="108" t="s">
        <v>18</v>
      </c>
      <c r="E3" s="108" t="s">
        <v>19</v>
      </c>
      <c r="F3" s="108" t="s">
        <v>18</v>
      </c>
      <c r="G3" s="108" t="s">
        <v>19</v>
      </c>
      <c r="H3" s="108" t="s">
        <v>18</v>
      </c>
      <c r="I3" s="108" t="s">
        <v>19</v>
      </c>
      <c r="J3" s="108" t="s">
        <v>18</v>
      </c>
      <c r="K3" s="108" t="s">
        <v>19</v>
      </c>
      <c r="L3" s="108" t="s">
        <v>18</v>
      </c>
      <c r="M3" s="108" t="s">
        <v>19</v>
      </c>
      <c r="N3" s="108" t="s">
        <v>18</v>
      </c>
      <c r="O3" s="108" t="s">
        <v>19</v>
      </c>
      <c r="P3" s="108" t="s">
        <v>18</v>
      </c>
      <c r="Q3" s="108" t="s">
        <v>19</v>
      </c>
      <c r="R3" s="108" t="s">
        <v>18</v>
      </c>
      <c r="S3" s="108" t="s">
        <v>19</v>
      </c>
      <c r="T3" s="108" t="s">
        <v>18</v>
      </c>
      <c r="U3" s="108" t="s">
        <v>19</v>
      </c>
      <c r="V3" s="109" t="s">
        <v>18</v>
      </c>
      <c r="W3" s="109" t="s">
        <v>19</v>
      </c>
      <c r="X3" s="108" t="s">
        <v>18</v>
      </c>
      <c r="Y3" s="108" t="s">
        <v>19</v>
      </c>
      <c r="Z3" s="108" t="s">
        <v>18</v>
      </c>
      <c r="AA3" s="108" t="s">
        <v>19</v>
      </c>
      <c r="AB3" s="108" t="s">
        <v>18</v>
      </c>
      <c r="AC3" s="110" t="s">
        <v>19</v>
      </c>
    </row>
    <row r="4" spans="1:29" ht="23.25" x14ac:dyDescent="0.25">
      <c r="A4" s="111" t="s">
        <v>315</v>
      </c>
      <c r="B4" s="112">
        <v>124</v>
      </c>
      <c r="C4" s="113">
        <v>64</v>
      </c>
      <c r="D4" s="113">
        <v>659</v>
      </c>
      <c r="E4" s="113">
        <v>372</v>
      </c>
      <c r="F4" s="113">
        <f>837-659</f>
        <v>178</v>
      </c>
      <c r="G4" s="113">
        <f>444-372</f>
        <v>72</v>
      </c>
      <c r="H4" s="113">
        <v>951</v>
      </c>
      <c r="I4" s="113">
        <v>351</v>
      </c>
      <c r="J4" s="113">
        <v>4</v>
      </c>
      <c r="K4" s="113">
        <v>1</v>
      </c>
      <c r="L4" s="113">
        <v>3</v>
      </c>
      <c r="M4" s="113">
        <v>1</v>
      </c>
      <c r="N4" s="113">
        <v>49</v>
      </c>
      <c r="O4" s="113">
        <v>25</v>
      </c>
      <c r="P4" s="113">
        <v>58</v>
      </c>
      <c r="Q4" s="113">
        <v>23</v>
      </c>
      <c r="R4" s="113">
        <v>36</v>
      </c>
      <c r="S4" s="113">
        <v>26</v>
      </c>
      <c r="T4" s="114">
        <v>60</v>
      </c>
      <c r="U4" s="114">
        <v>58</v>
      </c>
      <c r="V4" s="114">
        <v>35</v>
      </c>
      <c r="W4" s="114">
        <v>31</v>
      </c>
      <c r="X4" s="113">
        <v>23</v>
      </c>
      <c r="Y4" s="113">
        <v>10</v>
      </c>
      <c r="Z4" s="113">
        <v>105</v>
      </c>
      <c r="AA4" s="113">
        <v>117</v>
      </c>
      <c r="AB4" s="113">
        <v>15</v>
      </c>
      <c r="AC4" s="115">
        <v>5</v>
      </c>
    </row>
    <row r="5" spans="1:29" ht="23.25" x14ac:dyDescent="0.25">
      <c r="A5" s="111" t="s">
        <v>316</v>
      </c>
      <c r="B5" s="113">
        <v>164</v>
      </c>
      <c r="C5" s="113">
        <v>48</v>
      </c>
      <c r="D5" s="113">
        <v>848</v>
      </c>
      <c r="E5" s="113">
        <v>189</v>
      </c>
      <c r="F5" s="113">
        <v>246</v>
      </c>
      <c r="G5" s="113">
        <v>52</v>
      </c>
      <c r="H5" s="113">
        <v>2429</v>
      </c>
      <c r="I5" s="113">
        <v>127</v>
      </c>
      <c r="J5" s="113">
        <v>1</v>
      </c>
      <c r="K5" s="113">
        <v>0</v>
      </c>
      <c r="L5" s="113">
        <v>15</v>
      </c>
      <c r="M5" s="113">
        <v>4</v>
      </c>
      <c r="N5" s="113">
        <v>68</v>
      </c>
      <c r="O5" s="113">
        <v>17</v>
      </c>
      <c r="P5" s="113">
        <v>60</v>
      </c>
      <c r="Q5" s="113">
        <v>10</v>
      </c>
      <c r="R5" s="113">
        <v>36</v>
      </c>
      <c r="S5" s="113">
        <v>8</v>
      </c>
      <c r="T5" s="114">
        <v>68</v>
      </c>
      <c r="U5" s="114">
        <v>18</v>
      </c>
      <c r="V5" s="116">
        <v>24</v>
      </c>
      <c r="W5" s="114">
        <v>6</v>
      </c>
      <c r="X5" s="113">
        <v>13</v>
      </c>
      <c r="Y5" s="113">
        <v>9</v>
      </c>
      <c r="Z5" s="113">
        <v>117</v>
      </c>
      <c r="AA5" s="113">
        <v>41</v>
      </c>
      <c r="AB5" s="113">
        <v>19</v>
      </c>
      <c r="AC5" s="115">
        <v>1</v>
      </c>
    </row>
    <row r="6" spans="1:29" ht="37.5" x14ac:dyDescent="0.25">
      <c r="A6" s="111" t="s">
        <v>317</v>
      </c>
      <c r="B6" s="114">
        <v>302</v>
      </c>
      <c r="C6" s="114">
        <v>101</v>
      </c>
      <c r="D6" s="114">
        <v>1654</v>
      </c>
      <c r="E6" s="114">
        <v>453</v>
      </c>
      <c r="F6" s="114">
        <v>366</v>
      </c>
      <c r="G6" s="114">
        <v>60</v>
      </c>
      <c r="H6" s="114">
        <v>2127</v>
      </c>
      <c r="I6" s="114">
        <v>279</v>
      </c>
      <c r="J6" s="114">
        <v>11</v>
      </c>
      <c r="K6" s="114">
        <v>4</v>
      </c>
      <c r="L6" s="114">
        <v>17</v>
      </c>
      <c r="M6" s="114">
        <v>7</v>
      </c>
      <c r="N6" s="114">
        <v>139</v>
      </c>
      <c r="O6" s="114">
        <v>45</v>
      </c>
      <c r="P6" s="114">
        <v>97</v>
      </c>
      <c r="Q6" s="114">
        <v>24</v>
      </c>
      <c r="R6" s="114">
        <v>102</v>
      </c>
      <c r="S6" s="114">
        <v>61</v>
      </c>
      <c r="T6" s="114">
        <v>251</v>
      </c>
      <c r="U6" s="114">
        <v>149</v>
      </c>
      <c r="V6" s="114">
        <v>102</v>
      </c>
      <c r="W6" s="114">
        <v>43</v>
      </c>
      <c r="X6" s="114">
        <v>43</v>
      </c>
      <c r="Y6" s="114">
        <v>12</v>
      </c>
      <c r="Z6" s="114">
        <v>736</v>
      </c>
      <c r="AA6" s="114">
        <v>199</v>
      </c>
      <c r="AB6" s="114">
        <v>25</v>
      </c>
      <c r="AC6" s="117">
        <v>8</v>
      </c>
    </row>
    <row r="7" spans="1:29" ht="23.25" x14ac:dyDescent="0.25">
      <c r="A7" s="111" t="s">
        <v>318</v>
      </c>
      <c r="B7" s="113">
        <v>39</v>
      </c>
      <c r="C7" s="113">
        <v>118</v>
      </c>
      <c r="D7" s="113">
        <v>245</v>
      </c>
      <c r="E7" s="113">
        <v>666</v>
      </c>
      <c r="F7" s="113">
        <v>91</v>
      </c>
      <c r="G7" s="113">
        <v>191</v>
      </c>
      <c r="H7" s="113">
        <v>317</v>
      </c>
      <c r="I7" s="113">
        <v>315</v>
      </c>
      <c r="J7" s="113">
        <v>1</v>
      </c>
      <c r="K7" s="113">
        <v>1</v>
      </c>
      <c r="L7" s="113">
        <v>0</v>
      </c>
      <c r="M7" s="113">
        <v>0</v>
      </c>
      <c r="N7" s="113">
        <v>13</v>
      </c>
      <c r="O7" s="113">
        <v>68</v>
      </c>
      <c r="P7" s="113">
        <v>21</v>
      </c>
      <c r="Q7" s="113">
        <v>38</v>
      </c>
      <c r="R7" s="113">
        <v>21</v>
      </c>
      <c r="S7" s="113">
        <v>38</v>
      </c>
      <c r="T7" s="114">
        <v>55</v>
      </c>
      <c r="U7" s="114">
        <v>149</v>
      </c>
      <c r="V7" s="114">
        <v>30</v>
      </c>
      <c r="W7" s="114">
        <v>41</v>
      </c>
      <c r="X7" s="113">
        <v>10</v>
      </c>
      <c r="Y7" s="113">
        <v>14</v>
      </c>
      <c r="Z7" s="113">
        <v>133</v>
      </c>
      <c r="AA7" s="113">
        <v>225</v>
      </c>
      <c r="AB7" s="113">
        <v>5</v>
      </c>
      <c r="AC7" s="115">
        <v>12</v>
      </c>
    </row>
    <row r="8" spans="1:29" ht="23.25" x14ac:dyDescent="0.25">
      <c r="A8" s="111" t="s">
        <v>319</v>
      </c>
      <c r="B8" s="113">
        <v>96</v>
      </c>
      <c r="C8" s="113">
        <v>96</v>
      </c>
      <c r="D8" s="113">
        <v>426</v>
      </c>
      <c r="E8" s="113">
        <v>463</v>
      </c>
      <c r="F8" s="113">
        <v>75</v>
      </c>
      <c r="G8" s="113">
        <v>39</v>
      </c>
      <c r="H8" s="113">
        <v>578</v>
      </c>
      <c r="I8" s="113">
        <v>217</v>
      </c>
      <c r="J8" s="113">
        <v>3</v>
      </c>
      <c r="K8" s="113">
        <v>3</v>
      </c>
      <c r="L8" s="113">
        <v>12</v>
      </c>
      <c r="M8" s="113">
        <v>13</v>
      </c>
      <c r="N8" s="113">
        <v>47</v>
      </c>
      <c r="O8" s="113">
        <v>62</v>
      </c>
      <c r="P8" s="113">
        <v>20</v>
      </c>
      <c r="Q8" s="113">
        <v>9</v>
      </c>
      <c r="R8" s="113">
        <v>22</v>
      </c>
      <c r="S8" s="113">
        <v>23</v>
      </c>
      <c r="T8" s="114">
        <v>45</v>
      </c>
      <c r="U8" s="114">
        <v>42</v>
      </c>
      <c r="V8" s="116">
        <v>29</v>
      </c>
      <c r="W8" s="114">
        <v>4</v>
      </c>
      <c r="X8" s="113">
        <v>8</v>
      </c>
      <c r="Y8" s="113">
        <v>10</v>
      </c>
      <c r="Z8" s="113">
        <v>143</v>
      </c>
      <c r="AA8" s="113">
        <v>122</v>
      </c>
      <c r="AB8" s="113">
        <v>10</v>
      </c>
      <c r="AC8" s="115">
        <v>5</v>
      </c>
    </row>
    <row r="9" spans="1:29" ht="56.25" x14ac:dyDescent="0.25">
      <c r="A9" s="111" t="s">
        <v>320</v>
      </c>
      <c r="B9" s="113">
        <v>52</v>
      </c>
      <c r="C9" s="113">
        <v>30</v>
      </c>
      <c r="D9" s="113">
        <v>357</v>
      </c>
      <c r="E9" s="113">
        <v>245</v>
      </c>
      <c r="F9" s="113">
        <v>94</v>
      </c>
      <c r="G9" s="113">
        <v>51</v>
      </c>
      <c r="H9" s="113">
        <v>542</v>
      </c>
      <c r="I9" s="113">
        <v>164</v>
      </c>
      <c r="J9" s="113">
        <v>0</v>
      </c>
      <c r="K9" s="113">
        <v>0</v>
      </c>
      <c r="L9" s="118">
        <v>0</v>
      </c>
      <c r="M9" s="113">
        <v>1</v>
      </c>
      <c r="N9" s="113">
        <v>30</v>
      </c>
      <c r="O9" s="113">
        <v>28</v>
      </c>
      <c r="P9" s="113">
        <v>21</v>
      </c>
      <c r="Q9" s="113">
        <v>12</v>
      </c>
      <c r="R9" s="113">
        <v>24</v>
      </c>
      <c r="S9" s="113">
        <v>37</v>
      </c>
      <c r="T9" s="114">
        <v>56</v>
      </c>
      <c r="U9" s="114">
        <v>82</v>
      </c>
      <c r="V9" s="116">
        <v>28</v>
      </c>
      <c r="W9" s="114">
        <v>24</v>
      </c>
      <c r="X9" s="113">
        <v>8</v>
      </c>
      <c r="Y9" s="113">
        <v>12</v>
      </c>
      <c r="Z9" s="113">
        <v>105</v>
      </c>
      <c r="AA9" s="113">
        <v>64</v>
      </c>
      <c r="AB9" s="113">
        <v>9</v>
      </c>
      <c r="AC9" s="115">
        <v>4</v>
      </c>
    </row>
    <row r="10" spans="1:29" ht="37.5" x14ac:dyDescent="0.25">
      <c r="A10" s="111" t="s">
        <v>321</v>
      </c>
      <c r="B10" s="113">
        <v>67</v>
      </c>
      <c r="C10" s="113">
        <v>32</v>
      </c>
      <c r="D10" s="113">
        <v>314</v>
      </c>
      <c r="E10" s="113">
        <v>155</v>
      </c>
      <c r="F10" s="113">
        <v>73</v>
      </c>
      <c r="G10" s="113">
        <v>15</v>
      </c>
      <c r="H10" s="113">
        <v>347</v>
      </c>
      <c r="I10" s="113">
        <v>81</v>
      </c>
      <c r="J10" s="113">
        <v>11</v>
      </c>
      <c r="K10" s="113">
        <v>5</v>
      </c>
      <c r="L10" s="113">
        <v>7</v>
      </c>
      <c r="M10" s="113">
        <v>4</v>
      </c>
      <c r="N10" s="113">
        <v>48</v>
      </c>
      <c r="O10" s="113">
        <v>12</v>
      </c>
      <c r="P10" s="113">
        <v>20</v>
      </c>
      <c r="Q10" s="113">
        <v>7</v>
      </c>
      <c r="R10" s="113">
        <v>8</v>
      </c>
      <c r="S10" s="113">
        <v>8</v>
      </c>
      <c r="T10" s="114">
        <v>20</v>
      </c>
      <c r="U10" s="114">
        <v>12</v>
      </c>
      <c r="V10" s="114">
        <v>10</v>
      </c>
      <c r="W10" s="114">
        <v>3</v>
      </c>
      <c r="X10" s="113">
        <v>6</v>
      </c>
      <c r="Y10" s="113">
        <v>10</v>
      </c>
      <c r="Z10" s="113">
        <v>77</v>
      </c>
      <c r="AA10" s="113">
        <v>63</v>
      </c>
      <c r="AB10" s="113">
        <v>1</v>
      </c>
      <c r="AC10" s="115">
        <v>3</v>
      </c>
    </row>
    <row r="11" spans="1:29" ht="37.5" x14ac:dyDescent="0.25">
      <c r="A11" s="111" t="s">
        <v>322</v>
      </c>
      <c r="B11" s="113">
        <v>88</v>
      </c>
      <c r="C11" s="113">
        <v>35</v>
      </c>
      <c r="D11" s="113">
        <v>482</v>
      </c>
      <c r="E11" s="113">
        <v>136</v>
      </c>
      <c r="F11" s="113">
        <v>127</v>
      </c>
      <c r="G11" s="113">
        <v>25</v>
      </c>
      <c r="H11" s="113">
        <v>560</v>
      </c>
      <c r="I11" s="113">
        <v>95</v>
      </c>
      <c r="J11" s="113">
        <v>0</v>
      </c>
      <c r="K11" s="113">
        <v>0</v>
      </c>
      <c r="L11" s="113">
        <v>1</v>
      </c>
      <c r="M11" s="113">
        <v>0</v>
      </c>
      <c r="N11" s="113">
        <v>39</v>
      </c>
      <c r="O11" s="113">
        <v>3</v>
      </c>
      <c r="P11" s="113">
        <v>19</v>
      </c>
      <c r="Q11" s="113">
        <v>5</v>
      </c>
      <c r="R11" s="113">
        <v>22</v>
      </c>
      <c r="S11" s="113">
        <v>8</v>
      </c>
      <c r="T11" s="114">
        <v>49</v>
      </c>
      <c r="U11" s="114">
        <v>20</v>
      </c>
      <c r="V11" s="114">
        <v>15</v>
      </c>
      <c r="W11" s="114">
        <v>7</v>
      </c>
      <c r="X11" s="113">
        <v>1</v>
      </c>
      <c r="Y11" s="113">
        <v>1</v>
      </c>
      <c r="Z11" s="113">
        <v>64</v>
      </c>
      <c r="AA11" s="113">
        <v>20</v>
      </c>
      <c r="AB11" s="113">
        <v>3</v>
      </c>
      <c r="AC11" s="115">
        <v>0</v>
      </c>
    </row>
    <row r="12" spans="1:29" ht="38.25" thickBot="1" x14ac:dyDescent="0.3">
      <c r="A12" s="119" t="s">
        <v>323</v>
      </c>
      <c r="B12" s="120">
        <v>89</v>
      </c>
      <c r="C12" s="120">
        <v>62</v>
      </c>
      <c r="D12" s="120">
        <v>500</v>
      </c>
      <c r="E12" s="120">
        <v>316</v>
      </c>
      <c r="F12" s="120">
        <v>157</v>
      </c>
      <c r="G12" s="120">
        <v>79</v>
      </c>
      <c r="H12" s="120">
        <v>635</v>
      </c>
      <c r="I12" s="120">
        <v>271</v>
      </c>
      <c r="J12" s="120">
        <v>0</v>
      </c>
      <c r="K12" s="120">
        <v>0</v>
      </c>
      <c r="L12" s="120">
        <v>5</v>
      </c>
      <c r="M12" s="120">
        <v>3</v>
      </c>
      <c r="N12" s="120">
        <v>24</v>
      </c>
      <c r="O12" s="120">
        <v>26</v>
      </c>
      <c r="P12" s="120">
        <v>31</v>
      </c>
      <c r="Q12" s="120">
        <v>20</v>
      </c>
      <c r="R12" s="120">
        <v>44</v>
      </c>
      <c r="S12" s="120">
        <v>31</v>
      </c>
      <c r="T12" s="121">
        <v>323</v>
      </c>
      <c r="U12" s="121">
        <v>137</v>
      </c>
      <c r="V12" s="121">
        <v>48</v>
      </c>
      <c r="W12" s="121">
        <v>27</v>
      </c>
      <c r="X12" s="120">
        <v>19</v>
      </c>
      <c r="Y12" s="120">
        <v>11</v>
      </c>
      <c r="Z12" s="120">
        <v>235</v>
      </c>
      <c r="AA12" s="120">
        <v>133</v>
      </c>
      <c r="AB12" s="120">
        <v>6</v>
      </c>
      <c r="AC12" s="122">
        <v>6</v>
      </c>
    </row>
    <row r="13" spans="1:29" ht="24" thickBot="1" x14ac:dyDescent="0.3">
      <c r="A13" s="123" t="s">
        <v>324</v>
      </c>
      <c r="B13" s="124">
        <f>SUM(B4:B12)</f>
        <v>1021</v>
      </c>
      <c r="C13" s="124">
        <f t="shared" ref="C13:AC13" si="0">SUM(C4:C12)</f>
        <v>586</v>
      </c>
      <c r="D13" s="124">
        <f t="shared" si="0"/>
        <v>5485</v>
      </c>
      <c r="E13" s="124">
        <f t="shared" si="0"/>
        <v>2995</v>
      </c>
      <c r="F13" s="124">
        <f t="shared" si="0"/>
        <v>1407</v>
      </c>
      <c r="G13" s="124">
        <f t="shared" si="0"/>
        <v>584</v>
      </c>
      <c r="H13" s="124">
        <f t="shared" si="0"/>
        <v>8486</v>
      </c>
      <c r="I13" s="124">
        <f t="shared" si="0"/>
        <v>1900</v>
      </c>
      <c r="J13" s="124">
        <f t="shared" si="0"/>
        <v>31</v>
      </c>
      <c r="K13" s="124">
        <f t="shared" si="0"/>
        <v>14</v>
      </c>
      <c r="L13" s="124">
        <f t="shared" si="0"/>
        <v>60</v>
      </c>
      <c r="M13" s="124">
        <f t="shared" si="0"/>
        <v>33</v>
      </c>
      <c r="N13" s="124">
        <f t="shared" si="0"/>
        <v>457</v>
      </c>
      <c r="O13" s="124">
        <f t="shared" si="0"/>
        <v>286</v>
      </c>
      <c r="P13" s="124">
        <f t="shared" si="0"/>
        <v>347</v>
      </c>
      <c r="Q13" s="124">
        <f t="shared" si="0"/>
        <v>148</v>
      </c>
      <c r="R13" s="124">
        <f t="shared" si="0"/>
        <v>315</v>
      </c>
      <c r="S13" s="124">
        <f t="shared" si="0"/>
        <v>240</v>
      </c>
      <c r="T13" s="125">
        <f t="shared" si="0"/>
        <v>927</v>
      </c>
      <c r="U13" s="125">
        <f t="shared" si="0"/>
        <v>667</v>
      </c>
      <c r="V13" s="125">
        <f t="shared" si="0"/>
        <v>321</v>
      </c>
      <c r="W13" s="125">
        <f t="shared" si="0"/>
        <v>186</v>
      </c>
      <c r="X13" s="124">
        <f t="shared" si="0"/>
        <v>131</v>
      </c>
      <c r="Y13" s="124">
        <f t="shared" si="0"/>
        <v>89</v>
      </c>
      <c r="Z13" s="124">
        <f t="shared" si="0"/>
        <v>1715</v>
      </c>
      <c r="AA13" s="124">
        <f t="shared" si="0"/>
        <v>984</v>
      </c>
      <c r="AB13" s="124">
        <f t="shared" si="0"/>
        <v>93</v>
      </c>
      <c r="AC13" s="126">
        <f t="shared" si="0"/>
        <v>44</v>
      </c>
    </row>
    <row r="14" spans="1:29" x14ac:dyDescent="0.25">
      <c r="T14" s="127"/>
      <c r="U14" s="127"/>
      <c r="V14" s="127"/>
      <c r="W14" s="127"/>
    </row>
    <row r="15" spans="1:29" x14ac:dyDescent="0.25">
      <c r="A15" s="128"/>
      <c r="T15" s="127"/>
      <c r="U15" s="127"/>
      <c r="V15" s="127"/>
      <c r="W15" s="127"/>
    </row>
  </sheetData>
  <mergeCells count="16">
    <mergeCell ref="AB2:AC2"/>
    <mergeCell ref="A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>
      <selection activeCell="D8" sqref="D8:AE8"/>
    </sheetView>
  </sheetViews>
  <sheetFormatPr defaultRowHeight="15" x14ac:dyDescent="0.25"/>
  <cols>
    <col min="1" max="3" width="9.140625" style="68"/>
    <col min="4" max="4" width="6.85546875" style="68" customWidth="1"/>
    <col min="5" max="5" width="5.7109375" style="68" bestFit="1" customWidth="1"/>
    <col min="6" max="6" width="6.85546875" style="68" customWidth="1"/>
    <col min="7" max="7" width="5.85546875" style="68" customWidth="1"/>
    <col min="8" max="8" width="6.710937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.140625" style="68"/>
  </cols>
  <sheetData>
    <row r="1" spans="1:31" ht="19.5" thickBot="1" x14ac:dyDescent="0.3">
      <c r="A1" s="643" t="s">
        <v>17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5"/>
    </row>
    <row r="2" spans="1:31" ht="87.75" customHeight="1" x14ac:dyDescent="0.25">
      <c r="A2" s="129" t="s">
        <v>0</v>
      </c>
      <c r="B2" s="130" t="s">
        <v>12</v>
      </c>
      <c r="C2" s="130" t="s">
        <v>1</v>
      </c>
      <c r="D2" s="644" t="s">
        <v>15</v>
      </c>
      <c r="E2" s="645"/>
      <c r="F2" s="646" t="s">
        <v>7</v>
      </c>
      <c r="G2" s="647"/>
      <c r="H2" s="646" t="s">
        <v>13</v>
      </c>
      <c r="I2" s="647"/>
      <c r="J2" s="648" t="s">
        <v>8</v>
      </c>
      <c r="K2" s="649"/>
      <c r="L2" s="650" t="s">
        <v>325</v>
      </c>
      <c r="M2" s="651"/>
      <c r="N2" s="644" t="s">
        <v>9</v>
      </c>
      <c r="O2" s="645"/>
      <c r="P2" s="644" t="s">
        <v>14</v>
      </c>
      <c r="Q2" s="645"/>
      <c r="R2" s="644" t="s">
        <v>10</v>
      </c>
      <c r="S2" s="645"/>
      <c r="T2" s="644" t="s">
        <v>2</v>
      </c>
      <c r="U2" s="645"/>
      <c r="V2" s="644" t="s">
        <v>3</v>
      </c>
      <c r="W2" s="645"/>
      <c r="X2" s="644" t="s">
        <v>16</v>
      </c>
      <c r="Y2" s="645"/>
      <c r="Z2" s="644" t="s">
        <v>4</v>
      </c>
      <c r="AA2" s="645"/>
      <c r="AB2" s="644" t="s">
        <v>5</v>
      </c>
      <c r="AC2" s="645"/>
      <c r="AD2" s="652" t="s">
        <v>6</v>
      </c>
      <c r="AE2" s="653"/>
    </row>
    <row r="3" spans="1:31" ht="25.5" x14ac:dyDescent="0.25">
      <c r="A3" s="131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132" t="s">
        <v>19</v>
      </c>
    </row>
    <row r="4" spans="1:31" x14ac:dyDescent="0.25">
      <c r="A4" s="133" t="s">
        <v>326</v>
      </c>
      <c r="B4" s="6" t="s">
        <v>327</v>
      </c>
      <c r="C4" s="6"/>
      <c r="D4" s="6">
        <v>249</v>
      </c>
      <c r="E4" s="6">
        <v>457</v>
      </c>
      <c r="F4" s="6">
        <v>687</v>
      </c>
      <c r="G4" s="134">
        <v>1242</v>
      </c>
      <c r="H4" s="134">
        <v>335</v>
      </c>
      <c r="I4" s="134">
        <v>790</v>
      </c>
      <c r="J4" s="134">
        <v>426</v>
      </c>
      <c r="K4" s="134">
        <v>884</v>
      </c>
      <c r="L4" s="134">
        <v>147</v>
      </c>
      <c r="M4" s="134">
        <v>296</v>
      </c>
      <c r="N4" s="134">
        <v>18</v>
      </c>
      <c r="O4" s="134">
        <v>24</v>
      </c>
      <c r="P4" s="134">
        <v>132</v>
      </c>
      <c r="Q4" s="134">
        <v>305</v>
      </c>
      <c r="R4" s="134">
        <v>124</v>
      </c>
      <c r="S4" s="134">
        <v>244</v>
      </c>
      <c r="T4" s="134">
        <v>575</v>
      </c>
      <c r="U4" s="134">
        <v>3499</v>
      </c>
      <c r="V4" s="134">
        <v>1572</v>
      </c>
      <c r="W4" s="134">
        <v>8784</v>
      </c>
      <c r="X4" s="134">
        <v>404</v>
      </c>
      <c r="Y4" s="134">
        <v>2366</v>
      </c>
      <c r="Z4" s="134">
        <v>3</v>
      </c>
      <c r="AA4" s="134">
        <v>6</v>
      </c>
      <c r="AB4" s="134">
        <v>11</v>
      </c>
      <c r="AC4" s="134">
        <v>42</v>
      </c>
      <c r="AD4" s="134">
        <v>0</v>
      </c>
      <c r="AE4" s="135">
        <v>1</v>
      </c>
    </row>
    <row r="5" spans="1:31" x14ac:dyDescent="0.25">
      <c r="A5" s="133" t="s">
        <v>326</v>
      </c>
      <c r="B5" s="6" t="s">
        <v>328</v>
      </c>
      <c r="C5" s="6"/>
      <c r="D5" s="6">
        <v>802</v>
      </c>
      <c r="E5" s="6">
        <v>979</v>
      </c>
      <c r="F5" s="6">
        <v>2269</v>
      </c>
      <c r="G5" s="134">
        <v>3071</v>
      </c>
      <c r="H5" s="134">
        <v>576</v>
      </c>
      <c r="I5" s="134">
        <v>671</v>
      </c>
      <c r="J5" s="134">
        <v>358</v>
      </c>
      <c r="K5" s="134">
        <v>384</v>
      </c>
      <c r="L5" s="134">
        <v>191</v>
      </c>
      <c r="M5" s="134">
        <v>199</v>
      </c>
      <c r="N5" s="134">
        <v>64</v>
      </c>
      <c r="O5" s="134">
        <v>104</v>
      </c>
      <c r="P5" s="134">
        <v>238</v>
      </c>
      <c r="Q5" s="134">
        <v>301</v>
      </c>
      <c r="R5" s="134">
        <v>107</v>
      </c>
      <c r="S5" s="134">
        <v>125</v>
      </c>
      <c r="T5" s="134">
        <v>709</v>
      </c>
      <c r="U5" s="134">
        <v>1386</v>
      </c>
      <c r="V5" s="134">
        <v>2373</v>
      </c>
      <c r="W5" s="134">
        <v>4590</v>
      </c>
      <c r="X5" s="134">
        <v>555</v>
      </c>
      <c r="Y5" s="134">
        <v>1148</v>
      </c>
      <c r="Z5" s="134">
        <v>0</v>
      </c>
      <c r="AA5" s="134">
        <v>2</v>
      </c>
      <c r="AB5" s="134">
        <v>11</v>
      </c>
      <c r="AC5" s="134">
        <v>14</v>
      </c>
      <c r="AD5" s="6">
        <v>1</v>
      </c>
      <c r="AE5" s="135">
        <v>0</v>
      </c>
    </row>
    <row r="6" spans="1:31" x14ac:dyDescent="0.25">
      <c r="A6" s="133" t="s">
        <v>326</v>
      </c>
      <c r="B6" s="6" t="s">
        <v>329</v>
      </c>
      <c r="C6" s="6"/>
      <c r="D6" s="6">
        <v>430</v>
      </c>
      <c r="E6" s="6">
        <v>138</v>
      </c>
      <c r="F6" s="6">
        <v>1014</v>
      </c>
      <c r="G6" s="134">
        <v>260</v>
      </c>
      <c r="H6" s="134">
        <v>277</v>
      </c>
      <c r="I6" s="134">
        <v>75</v>
      </c>
      <c r="J6" s="134">
        <v>613</v>
      </c>
      <c r="K6" s="6">
        <v>165</v>
      </c>
      <c r="L6" s="134">
        <v>284</v>
      </c>
      <c r="M6" s="134">
        <v>95</v>
      </c>
      <c r="N6" s="134">
        <v>14</v>
      </c>
      <c r="O6" s="134">
        <v>1</v>
      </c>
      <c r="P6" s="134">
        <v>49</v>
      </c>
      <c r="Q6" s="134">
        <v>21</v>
      </c>
      <c r="R6" s="134">
        <v>96</v>
      </c>
      <c r="S6" s="134">
        <v>33</v>
      </c>
      <c r="T6" s="134">
        <v>554</v>
      </c>
      <c r="U6" s="134">
        <v>492</v>
      </c>
      <c r="V6" s="134">
        <v>1911</v>
      </c>
      <c r="W6" s="134">
        <v>1471</v>
      </c>
      <c r="X6" s="134">
        <v>414</v>
      </c>
      <c r="Y6" s="134">
        <v>340</v>
      </c>
      <c r="Z6" s="134">
        <v>1</v>
      </c>
      <c r="AA6" s="134">
        <v>6</v>
      </c>
      <c r="AB6" s="134">
        <v>34</v>
      </c>
      <c r="AC6" s="134">
        <v>29</v>
      </c>
      <c r="AD6" s="6">
        <v>1</v>
      </c>
      <c r="AE6" s="135">
        <v>0</v>
      </c>
    </row>
    <row r="7" spans="1:31" ht="15.75" thickBot="1" x14ac:dyDescent="0.3">
      <c r="A7" s="133" t="s">
        <v>326</v>
      </c>
      <c r="B7" s="136" t="s">
        <v>330</v>
      </c>
      <c r="C7" s="136"/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52</v>
      </c>
      <c r="U7" s="136">
        <v>97</v>
      </c>
      <c r="V7" s="136">
        <v>158</v>
      </c>
      <c r="W7" s="136">
        <v>292</v>
      </c>
      <c r="X7" s="136">
        <v>37</v>
      </c>
      <c r="Y7" s="136">
        <v>61</v>
      </c>
      <c r="Z7" s="136">
        <v>2</v>
      </c>
      <c r="AA7" s="136">
        <v>3</v>
      </c>
      <c r="AB7" s="136">
        <v>7</v>
      </c>
      <c r="AC7" s="136">
        <v>7</v>
      </c>
      <c r="AD7" s="136">
        <v>0</v>
      </c>
      <c r="AE7" s="137">
        <v>0</v>
      </c>
    </row>
    <row r="8" spans="1:31" x14ac:dyDescent="0.25">
      <c r="C8" s="68" t="s">
        <v>50</v>
      </c>
      <c r="D8" s="68">
        <f>SUM(D4:D7)</f>
        <v>1481</v>
      </c>
      <c r="E8" s="68">
        <f t="shared" ref="E8:AE8" si="0">SUM(E4:E7)</f>
        <v>1574</v>
      </c>
      <c r="F8" s="68">
        <f t="shared" si="0"/>
        <v>3970</v>
      </c>
      <c r="G8" s="68">
        <f t="shared" si="0"/>
        <v>4573</v>
      </c>
      <c r="H8" s="68">
        <f t="shared" si="0"/>
        <v>1188</v>
      </c>
      <c r="I8" s="68">
        <f t="shared" si="0"/>
        <v>1536</v>
      </c>
      <c r="J8" s="68">
        <f t="shared" si="0"/>
        <v>1397</v>
      </c>
      <c r="K8" s="68">
        <f t="shared" si="0"/>
        <v>1433</v>
      </c>
      <c r="L8" s="68">
        <f t="shared" si="0"/>
        <v>622</v>
      </c>
      <c r="M8" s="68">
        <f t="shared" si="0"/>
        <v>590</v>
      </c>
      <c r="N8" s="68">
        <f t="shared" si="0"/>
        <v>96</v>
      </c>
      <c r="O8" s="68">
        <f t="shared" si="0"/>
        <v>129</v>
      </c>
      <c r="P8" s="68">
        <f t="shared" si="0"/>
        <v>419</v>
      </c>
      <c r="Q8" s="68">
        <f t="shared" si="0"/>
        <v>627</v>
      </c>
      <c r="R8" s="68">
        <f t="shared" si="0"/>
        <v>327</v>
      </c>
      <c r="S8" s="68">
        <f t="shared" si="0"/>
        <v>402</v>
      </c>
      <c r="T8" s="68">
        <f t="shared" si="0"/>
        <v>1890</v>
      </c>
      <c r="U8" s="68">
        <f t="shared" si="0"/>
        <v>5474</v>
      </c>
      <c r="V8" s="68">
        <f t="shared" si="0"/>
        <v>6014</v>
      </c>
      <c r="W8" s="68">
        <f t="shared" si="0"/>
        <v>15137</v>
      </c>
      <c r="X8" s="68">
        <f t="shared" si="0"/>
        <v>1410</v>
      </c>
      <c r="Y8" s="68">
        <f t="shared" si="0"/>
        <v>3915</v>
      </c>
      <c r="Z8" s="68">
        <f t="shared" si="0"/>
        <v>6</v>
      </c>
      <c r="AA8" s="68">
        <f t="shared" si="0"/>
        <v>17</v>
      </c>
      <c r="AB8" s="68">
        <f t="shared" si="0"/>
        <v>63</v>
      </c>
      <c r="AC8" s="68">
        <f t="shared" si="0"/>
        <v>92</v>
      </c>
      <c r="AD8" s="68">
        <f t="shared" si="0"/>
        <v>2</v>
      </c>
      <c r="AE8" s="68">
        <f t="shared" si="0"/>
        <v>1</v>
      </c>
    </row>
    <row r="9" spans="1:31" x14ac:dyDescent="0.25">
      <c r="L9" s="68" t="s">
        <v>331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C1" workbookViewId="0">
      <selection activeCell="D15" sqref="D15:AE15"/>
    </sheetView>
  </sheetViews>
  <sheetFormatPr defaultRowHeight="15" x14ac:dyDescent="0.25"/>
  <cols>
    <col min="1" max="1" width="33.85546875" style="68" bestFit="1" customWidth="1"/>
    <col min="2" max="2" width="41.140625" style="68" bestFit="1" customWidth="1"/>
    <col min="3" max="3" width="57.7109375" style="68" bestFit="1" customWidth="1"/>
    <col min="4" max="4" width="6.42578125" style="68" bestFit="1" customWidth="1"/>
    <col min="5" max="5" width="5.85546875" style="68" bestFit="1" customWidth="1"/>
    <col min="6" max="6" width="6.42578125" style="68" bestFit="1" customWidth="1"/>
    <col min="7" max="7" width="5.85546875" style="68" customWidth="1"/>
    <col min="8" max="8" width="6.42578125" style="68" bestFit="1" customWidth="1"/>
    <col min="9" max="9" width="5.85546875" style="68" bestFit="1" customWidth="1"/>
    <col min="10" max="10" width="6.42578125" style="68" bestFit="1" customWidth="1"/>
    <col min="11" max="11" width="5.85546875" style="68" customWidth="1"/>
    <col min="12" max="12" width="6.42578125" style="68" bestFit="1" customWidth="1"/>
    <col min="13" max="13" width="5.85546875" style="68" bestFit="1" customWidth="1"/>
    <col min="14" max="14" width="6.42578125" style="68" bestFit="1" customWidth="1"/>
    <col min="15" max="15" width="5.85546875" style="68" bestFit="1" customWidth="1"/>
    <col min="16" max="16" width="6.42578125" style="68" bestFit="1" customWidth="1"/>
    <col min="17" max="17" width="5.85546875" style="68" bestFit="1" customWidth="1"/>
    <col min="18" max="18" width="6.42578125" style="68" bestFit="1" customWidth="1"/>
    <col min="19" max="19" width="5.7109375" style="68" customWidth="1"/>
    <col min="20" max="20" width="6.42578125" style="68" bestFit="1" customWidth="1"/>
    <col min="21" max="21" width="5.85546875" style="68" bestFit="1" customWidth="1"/>
    <col min="22" max="22" width="6.42578125" style="68" bestFit="1" customWidth="1"/>
    <col min="23" max="23" width="5.85546875" style="68" bestFit="1" customWidth="1"/>
    <col min="24" max="24" width="6.42578125" style="68" bestFit="1" customWidth="1"/>
    <col min="25" max="25" width="5.85546875" style="68" bestFit="1" customWidth="1"/>
    <col min="26" max="26" width="6.42578125" style="68" bestFit="1" customWidth="1"/>
    <col min="27" max="27" width="5.85546875" style="68" bestFit="1" customWidth="1"/>
    <col min="28" max="28" width="6.42578125" style="68" bestFit="1" customWidth="1"/>
    <col min="29" max="29" width="5.85546875" style="68" customWidth="1"/>
    <col min="30" max="30" width="6.42578125" style="68" bestFit="1" customWidth="1"/>
    <col min="31" max="31" width="5.85546875" style="68" bestFit="1" customWidth="1"/>
    <col min="32" max="16384" width="9.140625" style="68"/>
  </cols>
  <sheetData>
    <row r="1" spans="1:31" ht="18.75" x14ac:dyDescent="0.25">
      <c r="A1" s="654" t="s">
        <v>17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</row>
    <row r="2" spans="1:31" x14ac:dyDescent="0.25">
      <c r="A2" s="67" t="s">
        <v>0</v>
      </c>
      <c r="B2" s="67" t="s">
        <v>12</v>
      </c>
      <c r="C2" s="67" t="s">
        <v>1</v>
      </c>
      <c r="D2" s="547" t="s">
        <v>15</v>
      </c>
      <c r="E2" s="548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54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47" t="s">
        <v>6</v>
      </c>
      <c r="AE2" s="464"/>
    </row>
    <row r="3" spans="1:31" ht="25.5" x14ac:dyDescent="0.25">
      <c r="A3" s="67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68" t="s">
        <v>336</v>
      </c>
      <c r="B4" s="68" t="s">
        <v>337</v>
      </c>
      <c r="C4" s="68" t="s">
        <v>338</v>
      </c>
      <c r="D4" s="68">
        <v>57</v>
      </c>
      <c r="E4" s="68">
        <v>42</v>
      </c>
      <c r="F4" s="68">
        <v>293</v>
      </c>
      <c r="G4" s="68">
        <v>382</v>
      </c>
      <c r="H4" s="68">
        <v>124</v>
      </c>
      <c r="I4" s="68">
        <v>135</v>
      </c>
      <c r="J4" s="68">
        <v>533</v>
      </c>
      <c r="K4" s="68">
        <v>362</v>
      </c>
      <c r="L4" s="68">
        <v>8</v>
      </c>
      <c r="M4" s="68">
        <v>31</v>
      </c>
      <c r="N4" s="68">
        <v>0</v>
      </c>
      <c r="O4" s="68">
        <v>0</v>
      </c>
      <c r="P4" s="68">
        <v>3</v>
      </c>
      <c r="Q4" s="68">
        <v>11</v>
      </c>
      <c r="R4" s="68">
        <v>25</v>
      </c>
      <c r="S4" s="68">
        <v>13</v>
      </c>
      <c r="T4" s="68">
        <v>4</v>
      </c>
      <c r="U4" s="68">
        <v>10</v>
      </c>
      <c r="V4" s="68">
        <v>35</v>
      </c>
      <c r="W4" s="68">
        <v>40</v>
      </c>
      <c r="X4" s="68">
        <v>8</v>
      </c>
      <c r="Y4" s="68">
        <v>8</v>
      </c>
      <c r="Z4" s="68">
        <v>3</v>
      </c>
      <c r="AA4" s="68">
        <v>2</v>
      </c>
      <c r="AB4" s="68">
        <v>3</v>
      </c>
      <c r="AC4" s="68">
        <v>6</v>
      </c>
      <c r="AD4" s="68">
        <v>0</v>
      </c>
      <c r="AE4" s="68">
        <v>0</v>
      </c>
    </row>
    <row r="5" spans="1:31" x14ac:dyDescent="0.25">
      <c r="A5" s="68" t="s">
        <v>336</v>
      </c>
      <c r="B5" s="68" t="s">
        <v>339</v>
      </c>
      <c r="C5" s="68" t="s">
        <v>340</v>
      </c>
      <c r="D5" s="68">
        <v>108</v>
      </c>
      <c r="E5" s="68">
        <v>79</v>
      </c>
      <c r="F5" s="68">
        <v>557</v>
      </c>
      <c r="G5" s="68">
        <v>481</v>
      </c>
      <c r="H5" s="68">
        <v>224</v>
      </c>
      <c r="I5" s="68">
        <v>217</v>
      </c>
      <c r="J5" s="68">
        <v>676</v>
      </c>
      <c r="K5" s="68">
        <v>744</v>
      </c>
      <c r="L5" s="68">
        <v>18</v>
      </c>
      <c r="M5" s="68">
        <v>16</v>
      </c>
      <c r="N5" s="68">
        <v>0</v>
      </c>
      <c r="O5" s="68">
        <v>3</v>
      </c>
      <c r="P5" s="68">
        <v>9</v>
      </c>
      <c r="Q5" s="68">
        <v>16</v>
      </c>
      <c r="R5" s="68">
        <v>29</v>
      </c>
      <c r="S5" s="68">
        <v>59</v>
      </c>
      <c r="T5" s="68">
        <v>10</v>
      </c>
      <c r="U5" s="68">
        <v>17</v>
      </c>
      <c r="V5" s="68">
        <v>29</v>
      </c>
      <c r="W5" s="68">
        <v>44</v>
      </c>
      <c r="X5" s="68">
        <v>12</v>
      </c>
      <c r="Y5" s="68">
        <v>18</v>
      </c>
      <c r="Z5" s="68">
        <v>1</v>
      </c>
      <c r="AA5" s="68">
        <v>2</v>
      </c>
      <c r="AB5" s="68">
        <v>8</v>
      </c>
      <c r="AC5" s="68">
        <v>5</v>
      </c>
      <c r="AD5" s="68">
        <v>0</v>
      </c>
      <c r="AE5" s="68">
        <v>0</v>
      </c>
    </row>
    <row r="6" spans="1:31" x14ac:dyDescent="0.25">
      <c r="A6" s="68" t="s">
        <v>336</v>
      </c>
      <c r="B6" s="68" t="s">
        <v>339</v>
      </c>
      <c r="C6" s="68" t="s">
        <v>341</v>
      </c>
      <c r="D6" s="68">
        <v>29</v>
      </c>
      <c r="E6" s="68">
        <v>22</v>
      </c>
      <c r="F6" s="68">
        <v>393</v>
      </c>
      <c r="G6" s="68">
        <v>281</v>
      </c>
      <c r="H6" s="68">
        <v>112</v>
      </c>
      <c r="I6" s="68">
        <v>90</v>
      </c>
      <c r="J6" s="68">
        <v>154</v>
      </c>
      <c r="K6" s="68">
        <v>153</v>
      </c>
      <c r="L6" s="68">
        <v>11</v>
      </c>
      <c r="M6" s="68">
        <v>8</v>
      </c>
      <c r="N6" s="68">
        <v>1</v>
      </c>
      <c r="O6" s="68">
        <v>0</v>
      </c>
      <c r="P6" s="68">
        <v>9</v>
      </c>
      <c r="Q6" s="68">
        <v>21</v>
      </c>
      <c r="R6" s="68">
        <v>12</v>
      </c>
      <c r="S6" s="68">
        <v>13</v>
      </c>
      <c r="T6" s="68">
        <v>10</v>
      </c>
      <c r="U6" s="68">
        <v>11</v>
      </c>
      <c r="V6" s="68">
        <v>10</v>
      </c>
      <c r="W6" s="68">
        <v>11</v>
      </c>
      <c r="X6" s="68">
        <v>0</v>
      </c>
      <c r="Y6" s="68">
        <v>0</v>
      </c>
      <c r="Z6" s="68">
        <v>1</v>
      </c>
      <c r="AA6" s="68">
        <v>0</v>
      </c>
      <c r="AB6" s="68">
        <v>7</v>
      </c>
      <c r="AC6" s="68">
        <v>1</v>
      </c>
      <c r="AD6" s="68">
        <v>0</v>
      </c>
      <c r="AE6" s="68">
        <v>0</v>
      </c>
    </row>
    <row r="7" spans="1:31" x14ac:dyDescent="0.25">
      <c r="A7" s="68" t="s">
        <v>336</v>
      </c>
      <c r="B7" s="68" t="s">
        <v>339</v>
      </c>
      <c r="C7" s="68" t="s">
        <v>342</v>
      </c>
      <c r="D7" s="68">
        <v>92</v>
      </c>
      <c r="E7" s="68">
        <v>90</v>
      </c>
      <c r="F7" s="68">
        <v>421</v>
      </c>
      <c r="G7" s="68">
        <v>392</v>
      </c>
      <c r="H7" s="68">
        <v>185</v>
      </c>
      <c r="I7" s="68">
        <v>185</v>
      </c>
      <c r="J7" s="68">
        <v>1236</v>
      </c>
      <c r="K7" s="68">
        <v>1187</v>
      </c>
      <c r="L7" s="68">
        <v>24</v>
      </c>
      <c r="M7" s="68">
        <v>10</v>
      </c>
      <c r="N7" s="68">
        <v>0</v>
      </c>
      <c r="O7" s="68">
        <v>0</v>
      </c>
      <c r="P7" s="68">
        <v>13</v>
      </c>
      <c r="Q7" s="68">
        <v>26</v>
      </c>
      <c r="R7" s="68">
        <v>48</v>
      </c>
      <c r="S7" s="68">
        <v>64</v>
      </c>
      <c r="T7" s="68">
        <v>16</v>
      </c>
      <c r="U7" s="68">
        <v>22</v>
      </c>
      <c r="V7" s="68">
        <v>59</v>
      </c>
      <c r="W7" s="68">
        <v>60</v>
      </c>
      <c r="X7" s="68">
        <v>17</v>
      </c>
      <c r="Y7" s="68">
        <v>12</v>
      </c>
      <c r="Z7" s="68">
        <v>1</v>
      </c>
      <c r="AA7" s="68">
        <v>0</v>
      </c>
      <c r="AB7" s="68">
        <v>3</v>
      </c>
      <c r="AC7" s="68">
        <v>1</v>
      </c>
      <c r="AD7" s="68">
        <v>0</v>
      </c>
      <c r="AE7" s="68">
        <v>0</v>
      </c>
    </row>
    <row r="8" spans="1:31" x14ac:dyDescent="0.25">
      <c r="A8" s="68" t="s">
        <v>336</v>
      </c>
      <c r="B8" s="68" t="s">
        <v>209</v>
      </c>
      <c r="C8" s="68" t="s">
        <v>343</v>
      </c>
      <c r="D8" s="68">
        <v>17</v>
      </c>
      <c r="E8" s="68">
        <v>145</v>
      </c>
      <c r="F8" s="68">
        <v>71</v>
      </c>
      <c r="G8" s="68">
        <v>471</v>
      </c>
      <c r="H8" s="68">
        <v>22</v>
      </c>
      <c r="I8" s="68">
        <v>114</v>
      </c>
      <c r="J8" s="68">
        <v>70</v>
      </c>
      <c r="K8" s="68">
        <v>299</v>
      </c>
      <c r="L8" s="68">
        <v>3</v>
      </c>
      <c r="M8" s="68">
        <v>45</v>
      </c>
      <c r="N8" s="68">
        <v>0</v>
      </c>
      <c r="O8" s="68">
        <v>0</v>
      </c>
      <c r="P8" s="68">
        <v>12</v>
      </c>
      <c r="Q8" s="68">
        <v>78</v>
      </c>
      <c r="R8" s="68">
        <v>2</v>
      </c>
      <c r="S8" s="68">
        <v>47</v>
      </c>
      <c r="T8" s="68">
        <v>0</v>
      </c>
      <c r="U8" s="68">
        <v>0</v>
      </c>
      <c r="V8" s="68">
        <v>0</v>
      </c>
      <c r="W8" s="68">
        <v>3</v>
      </c>
      <c r="X8" s="68">
        <v>0</v>
      </c>
      <c r="Y8" s="68">
        <v>9</v>
      </c>
      <c r="Z8" s="68">
        <v>1</v>
      </c>
      <c r="AA8" s="68">
        <v>1</v>
      </c>
      <c r="AB8" s="68">
        <v>4</v>
      </c>
      <c r="AC8" s="68">
        <v>13</v>
      </c>
      <c r="AD8" s="68">
        <v>0</v>
      </c>
      <c r="AE8" s="68">
        <v>0</v>
      </c>
    </row>
    <row r="9" spans="1:31" x14ac:dyDescent="0.25">
      <c r="A9" s="68" t="s">
        <v>336</v>
      </c>
      <c r="B9" s="68" t="s">
        <v>209</v>
      </c>
      <c r="C9" s="68" t="s">
        <v>344</v>
      </c>
      <c r="D9" s="68">
        <v>30</v>
      </c>
      <c r="E9" s="68">
        <v>124</v>
      </c>
      <c r="F9" s="68">
        <v>101</v>
      </c>
      <c r="G9" s="68">
        <v>467</v>
      </c>
      <c r="H9" s="68">
        <v>27</v>
      </c>
      <c r="I9" s="68">
        <v>109</v>
      </c>
      <c r="J9" s="68">
        <v>38</v>
      </c>
      <c r="K9" s="68">
        <v>130</v>
      </c>
      <c r="L9" s="68">
        <v>13</v>
      </c>
      <c r="M9" s="68">
        <v>53</v>
      </c>
      <c r="N9" s="68">
        <v>0</v>
      </c>
      <c r="O9" s="68">
        <v>0</v>
      </c>
      <c r="P9" s="68">
        <v>9</v>
      </c>
      <c r="Q9" s="68">
        <v>59</v>
      </c>
      <c r="R9" s="68">
        <v>8</v>
      </c>
      <c r="S9" s="68">
        <v>33</v>
      </c>
      <c r="T9" s="68">
        <v>5</v>
      </c>
      <c r="U9" s="68">
        <v>21</v>
      </c>
      <c r="V9" s="68">
        <v>7</v>
      </c>
      <c r="W9" s="68">
        <v>21</v>
      </c>
      <c r="X9" s="68">
        <v>5</v>
      </c>
      <c r="Y9" s="68">
        <v>28</v>
      </c>
      <c r="Z9" s="68">
        <v>0</v>
      </c>
      <c r="AA9" s="68">
        <v>0</v>
      </c>
      <c r="AB9" s="68">
        <v>1</v>
      </c>
      <c r="AC9" s="68">
        <v>15</v>
      </c>
      <c r="AD9" s="68">
        <v>0</v>
      </c>
      <c r="AE9" s="68">
        <v>0</v>
      </c>
    </row>
    <row r="10" spans="1:31" x14ac:dyDescent="0.25">
      <c r="A10" s="68" t="s">
        <v>336</v>
      </c>
      <c r="B10" s="68" t="s">
        <v>209</v>
      </c>
      <c r="C10" s="68" t="s">
        <v>345</v>
      </c>
      <c r="D10" s="68">
        <v>30</v>
      </c>
      <c r="E10" s="68">
        <v>81</v>
      </c>
      <c r="F10" s="68">
        <v>96</v>
      </c>
      <c r="G10" s="68">
        <v>274</v>
      </c>
      <c r="H10" s="68">
        <v>33</v>
      </c>
      <c r="I10" s="68">
        <v>105</v>
      </c>
      <c r="J10" s="68">
        <v>123</v>
      </c>
      <c r="K10" s="68">
        <v>379</v>
      </c>
      <c r="L10" s="68">
        <v>20</v>
      </c>
      <c r="M10" s="68">
        <v>41</v>
      </c>
      <c r="N10" s="68">
        <v>1</v>
      </c>
      <c r="O10" s="68">
        <v>13</v>
      </c>
      <c r="P10" s="68">
        <v>8</v>
      </c>
      <c r="Q10" s="68">
        <v>11</v>
      </c>
      <c r="R10" s="68">
        <v>4</v>
      </c>
      <c r="S10" s="68">
        <v>34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2</v>
      </c>
      <c r="AB10" s="68">
        <v>2</v>
      </c>
      <c r="AC10" s="68">
        <v>6</v>
      </c>
      <c r="AD10" s="68">
        <v>0</v>
      </c>
      <c r="AE10" s="68">
        <v>0</v>
      </c>
    </row>
    <row r="11" spans="1:31" x14ac:dyDescent="0.25">
      <c r="A11" s="68" t="s">
        <v>336</v>
      </c>
      <c r="B11" s="68" t="s">
        <v>346</v>
      </c>
      <c r="C11" s="68" t="s">
        <v>347</v>
      </c>
      <c r="D11" s="68">
        <v>78</v>
      </c>
      <c r="E11" s="68">
        <v>11</v>
      </c>
      <c r="F11" s="68">
        <v>626</v>
      </c>
      <c r="G11" s="68">
        <v>89</v>
      </c>
      <c r="H11" s="68">
        <v>425</v>
      </c>
      <c r="I11" s="68">
        <v>90</v>
      </c>
      <c r="J11" s="68">
        <v>1504</v>
      </c>
      <c r="K11" s="68">
        <v>288</v>
      </c>
      <c r="L11" s="68">
        <v>43</v>
      </c>
      <c r="M11" s="68">
        <v>8</v>
      </c>
      <c r="N11" s="68">
        <v>0</v>
      </c>
      <c r="O11" s="68">
        <v>0</v>
      </c>
      <c r="P11" s="68">
        <v>21</v>
      </c>
      <c r="Q11" s="68">
        <v>9</v>
      </c>
      <c r="R11" s="68">
        <v>71</v>
      </c>
      <c r="S11" s="68">
        <v>23</v>
      </c>
      <c r="T11" s="68">
        <v>40</v>
      </c>
      <c r="U11" s="68">
        <v>12</v>
      </c>
      <c r="V11" s="68">
        <v>164</v>
      </c>
      <c r="W11" s="68">
        <v>70</v>
      </c>
      <c r="X11" s="68">
        <v>52</v>
      </c>
      <c r="Y11" s="68">
        <v>14</v>
      </c>
      <c r="Z11" s="68">
        <v>8</v>
      </c>
      <c r="AA11" s="68">
        <v>2</v>
      </c>
      <c r="AB11" s="68">
        <v>23</v>
      </c>
      <c r="AC11" s="68">
        <v>10</v>
      </c>
      <c r="AD11" s="68">
        <v>0</v>
      </c>
      <c r="AE11" s="68">
        <v>0</v>
      </c>
    </row>
    <row r="12" spans="1:31" x14ac:dyDescent="0.25">
      <c r="A12" s="68" t="s">
        <v>336</v>
      </c>
      <c r="B12" s="68" t="s">
        <v>346</v>
      </c>
      <c r="C12" s="68" t="s">
        <v>348</v>
      </c>
      <c r="D12" s="68">
        <v>51</v>
      </c>
      <c r="E12" s="68">
        <v>18</v>
      </c>
      <c r="F12" s="68">
        <v>306</v>
      </c>
      <c r="G12" s="68">
        <v>77</v>
      </c>
      <c r="H12" s="68">
        <v>178</v>
      </c>
      <c r="I12" s="68">
        <v>32</v>
      </c>
      <c r="J12" s="68">
        <v>821</v>
      </c>
      <c r="K12" s="68">
        <v>105</v>
      </c>
      <c r="L12" s="68">
        <v>33</v>
      </c>
      <c r="M12" s="68">
        <v>2</v>
      </c>
      <c r="N12" s="68">
        <v>0</v>
      </c>
      <c r="O12" s="68">
        <v>0</v>
      </c>
      <c r="P12" s="68">
        <v>6</v>
      </c>
      <c r="Q12" s="68">
        <v>3</v>
      </c>
      <c r="R12" s="68">
        <v>42</v>
      </c>
      <c r="S12" s="68">
        <v>6</v>
      </c>
      <c r="T12" s="68">
        <v>0</v>
      </c>
      <c r="U12" s="68">
        <v>0</v>
      </c>
      <c r="V12" s="68">
        <v>28</v>
      </c>
      <c r="W12" s="68">
        <v>7</v>
      </c>
      <c r="X12" s="68">
        <v>7</v>
      </c>
      <c r="Y12" s="68">
        <v>2</v>
      </c>
      <c r="Z12" s="68">
        <v>5</v>
      </c>
      <c r="AA12" s="68">
        <v>1</v>
      </c>
      <c r="AB12" s="68">
        <v>8</v>
      </c>
      <c r="AC12" s="68">
        <v>3</v>
      </c>
      <c r="AD12" s="68">
        <v>0</v>
      </c>
      <c r="AE12" s="68">
        <v>0</v>
      </c>
    </row>
    <row r="13" spans="1:31" x14ac:dyDescent="0.25">
      <c r="A13" s="68" t="s">
        <v>336</v>
      </c>
      <c r="B13" s="68" t="s">
        <v>346</v>
      </c>
      <c r="C13" s="68" t="s">
        <v>349</v>
      </c>
      <c r="D13" s="68">
        <v>142</v>
      </c>
      <c r="E13" s="68">
        <v>32</v>
      </c>
      <c r="F13" s="68">
        <v>529</v>
      </c>
      <c r="G13" s="68">
        <v>117</v>
      </c>
      <c r="H13" s="68">
        <v>285</v>
      </c>
      <c r="I13" s="68">
        <v>101</v>
      </c>
      <c r="J13" s="68">
        <v>905</v>
      </c>
      <c r="K13" s="68">
        <v>227</v>
      </c>
      <c r="L13" s="68">
        <v>32</v>
      </c>
      <c r="M13" s="68">
        <v>8</v>
      </c>
      <c r="N13" s="68">
        <v>0</v>
      </c>
      <c r="O13" s="68">
        <v>0</v>
      </c>
      <c r="P13" s="68">
        <v>11</v>
      </c>
      <c r="Q13" s="68">
        <v>12</v>
      </c>
      <c r="R13" s="68">
        <v>41</v>
      </c>
      <c r="S13" s="68">
        <v>17</v>
      </c>
      <c r="T13" s="68">
        <v>20</v>
      </c>
      <c r="U13" s="68">
        <v>7</v>
      </c>
      <c r="V13" s="68">
        <v>75</v>
      </c>
      <c r="W13" s="68">
        <v>23</v>
      </c>
      <c r="X13" s="68">
        <v>20</v>
      </c>
      <c r="Y13" s="68">
        <v>9</v>
      </c>
      <c r="Z13" s="68">
        <v>4</v>
      </c>
      <c r="AA13" s="68">
        <v>0</v>
      </c>
      <c r="AB13" s="68">
        <v>27</v>
      </c>
      <c r="AC13" s="68">
        <v>5</v>
      </c>
      <c r="AD13" s="68">
        <v>0</v>
      </c>
      <c r="AE13" s="68">
        <v>0</v>
      </c>
    </row>
    <row r="14" spans="1:31" x14ac:dyDescent="0.25">
      <c r="A14" s="68" t="s">
        <v>336</v>
      </c>
      <c r="B14" s="68" t="s">
        <v>350</v>
      </c>
      <c r="C14" s="68" t="s">
        <v>351</v>
      </c>
      <c r="D14" s="68">
        <v>49</v>
      </c>
      <c r="E14" s="68">
        <v>7</v>
      </c>
      <c r="F14" s="68">
        <v>298</v>
      </c>
      <c r="G14" s="68">
        <v>89</v>
      </c>
      <c r="H14" s="68">
        <v>153</v>
      </c>
      <c r="I14" s="68">
        <v>55</v>
      </c>
      <c r="J14" s="68">
        <v>785</v>
      </c>
      <c r="K14" s="68">
        <v>206</v>
      </c>
      <c r="L14" s="68">
        <v>17</v>
      </c>
      <c r="M14" s="68">
        <v>8</v>
      </c>
      <c r="N14" s="68">
        <v>0</v>
      </c>
      <c r="O14" s="68">
        <v>0</v>
      </c>
      <c r="P14" s="68">
        <v>2</v>
      </c>
      <c r="Q14" s="68">
        <v>0</v>
      </c>
      <c r="R14" s="68">
        <v>26</v>
      </c>
      <c r="S14" s="68">
        <v>6</v>
      </c>
      <c r="T14" s="68">
        <v>9</v>
      </c>
      <c r="U14" s="68">
        <v>1</v>
      </c>
      <c r="V14" s="68">
        <v>11</v>
      </c>
      <c r="W14" s="68">
        <v>1</v>
      </c>
      <c r="X14" s="68">
        <v>3</v>
      </c>
      <c r="Y14" s="68">
        <v>0</v>
      </c>
      <c r="Z14" s="68">
        <v>2</v>
      </c>
      <c r="AA14" s="68">
        <v>1</v>
      </c>
      <c r="AB14" s="68">
        <v>2</v>
      </c>
      <c r="AC14" s="68">
        <v>1</v>
      </c>
      <c r="AD14" s="68">
        <v>0</v>
      </c>
      <c r="AE14" s="68">
        <v>0</v>
      </c>
    </row>
    <row r="15" spans="1:31" x14ac:dyDescent="0.25">
      <c r="C15" s="68" t="s">
        <v>50</v>
      </c>
      <c r="D15" s="68">
        <f>SUM(D4:D14)</f>
        <v>683</v>
      </c>
      <c r="E15" s="68">
        <f t="shared" ref="E15:AE15" si="0">SUM(E4:E14)</f>
        <v>651</v>
      </c>
      <c r="F15" s="68">
        <f t="shared" si="0"/>
        <v>3691</v>
      </c>
      <c r="G15" s="68">
        <f t="shared" si="0"/>
        <v>3120</v>
      </c>
      <c r="H15" s="68">
        <f t="shared" si="0"/>
        <v>1768</v>
      </c>
      <c r="I15" s="68">
        <f t="shared" si="0"/>
        <v>1233</v>
      </c>
      <c r="J15" s="68">
        <f t="shared" si="0"/>
        <v>6845</v>
      </c>
      <c r="K15" s="68">
        <f t="shared" si="0"/>
        <v>4080</v>
      </c>
      <c r="L15" s="68">
        <f t="shared" si="0"/>
        <v>222</v>
      </c>
      <c r="M15" s="68">
        <f t="shared" si="0"/>
        <v>230</v>
      </c>
      <c r="N15" s="68">
        <f t="shared" si="0"/>
        <v>2</v>
      </c>
      <c r="O15" s="68">
        <f t="shared" si="0"/>
        <v>16</v>
      </c>
      <c r="P15" s="68">
        <f t="shared" si="0"/>
        <v>103</v>
      </c>
      <c r="Q15" s="68">
        <f t="shared" si="0"/>
        <v>246</v>
      </c>
      <c r="R15" s="68">
        <f t="shared" si="0"/>
        <v>308</v>
      </c>
      <c r="S15" s="68">
        <f t="shared" si="0"/>
        <v>315</v>
      </c>
      <c r="T15" s="68">
        <f t="shared" si="0"/>
        <v>114</v>
      </c>
      <c r="U15" s="68">
        <f t="shared" si="0"/>
        <v>101</v>
      </c>
      <c r="V15" s="68">
        <f t="shared" si="0"/>
        <v>418</v>
      </c>
      <c r="W15" s="68">
        <f t="shared" si="0"/>
        <v>280</v>
      </c>
      <c r="X15" s="68">
        <f t="shared" si="0"/>
        <v>124</v>
      </c>
      <c r="Y15" s="68">
        <f t="shared" si="0"/>
        <v>100</v>
      </c>
      <c r="Z15" s="68">
        <f t="shared" si="0"/>
        <v>26</v>
      </c>
      <c r="AA15" s="68">
        <f t="shared" si="0"/>
        <v>11</v>
      </c>
      <c r="AB15" s="68">
        <f t="shared" si="0"/>
        <v>88</v>
      </c>
      <c r="AC15" s="68">
        <f t="shared" si="0"/>
        <v>66</v>
      </c>
      <c r="AD15" s="68">
        <f t="shared" si="0"/>
        <v>0</v>
      </c>
      <c r="AE15" s="68">
        <f t="shared" si="0"/>
        <v>0</v>
      </c>
    </row>
  </sheetData>
  <mergeCells count="15"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D16" sqref="D16:AE16"/>
    </sheetView>
  </sheetViews>
  <sheetFormatPr defaultColWidth="9" defaultRowHeight="15" x14ac:dyDescent="0.25"/>
  <cols>
    <col min="1" max="1" width="9" style="68"/>
    <col min="2" max="2" width="41.28515625" style="68" customWidth="1"/>
    <col min="3" max="3" width="22.7109375" style="68" customWidth="1"/>
    <col min="4" max="4" width="12" style="68" customWidth="1"/>
    <col min="5" max="5" width="9.5703125" style="68" customWidth="1"/>
    <col min="6" max="6" width="7.42578125" style="68" customWidth="1"/>
    <col min="7" max="7" width="6.28515625" style="68" customWidth="1"/>
    <col min="8" max="8" width="8.570312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7.710937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" style="68"/>
  </cols>
  <sheetData>
    <row r="1" spans="1:31" ht="18.75" x14ac:dyDescent="0.25">
      <c r="A1" s="659" t="s">
        <v>17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</row>
    <row r="2" spans="1:31" x14ac:dyDescent="0.25">
      <c r="A2" s="138" t="s">
        <v>0</v>
      </c>
      <c r="B2" s="138" t="s">
        <v>12</v>
      </c>
      <c r="C2" s="138" t="s">
        <v>1</v>
      </c>
      <c r="D2" s="661" t="s">
        <v>15</v>
      </c>
      <c r="E2" s="548"/>
      <c r="F2" s="662" t="s">
        <v>7</v>
      </c>
      <c r="G2" s="550"/>
      <c r="H2" s="662" t="s">
        <v>13</v>
      </c>
      <c r="I2" s="550"/>
      <c r="J2" s="663" t="s">
        <v>8</v>
      </c>
      <c r="K2" s="552"/>
      <c r="L2" s="664" t="s">
        <v>11</v>
      </c>
      <c r="M2" s="554"/>
      <c r="N2" s="661" t="s">
        <v>9</v>
      </c>
      <c r="O2" s="548"/>
      <c r="P2" s="661" t="s">
        <v>14</v>
      </c>
      <c r="Q2" s="548"/>
      <c r="R2" s="661" t="s">
        <v>10</v>
      </c>
      <c r="S2" s="548"/>
      <c r="T2" s="661" t="s">
        <v>2</v>
      </c>
      <c r="U2" s="548"/>
      <c r="V2" s="661" t="s">
        <v>3</v>
      </c>
      <c r="W2" s="548"/>
      <c r="X2" s="661" t="s">
        <v>16</v>
      </c>
      <c r="Y2" s="548"/>
      <c r="Z2" s="661" t="s">
        <v>4</v>
      </c>
      <c r="AA2" s="548"/>
      <c r="AB2" s="661" t="s">
        <v>5</v>
      </c>
      <c r="AC2" s="548"/>
      <c r="AD2" s="665" t="s">
        <v>6</v>
      </c>
      <c r="AE2" s="557"/>
    </row>
    <row r="3" spans="1:31" ht="25.5" x14ac:dyDescent="0.25">
      <c r="A3" s="139"/>
      <c r="B3" s="139"/>
      <c r="C3" s="139"/>
      <c r="D3" s="139" t="s">
        <v>18</v>
      </c>
      <c r="E3" s="139" t="s">
        <v>19</v>
      </c>
      <c r="F3" s="139" t="s">
        <v>18</v>
      </c>
      <c r="G3" s="139" t="s">
        <v>19</v>
      </c>
      <c r="H3" s="139" t="s">
        <v>18</v>
      </c>
      <c r="I3" s="139" t="s">
        <v>19</v>
      </c>
      <c r="J3" s="139" t="s">
        <v>18</v>
      </c>
      <c r="K3" s="139" t="s">
        <v>19</v>
      </c>
      <c r="L3" s="139" t="s">
        <v>18</v>
      </c>
      <c r="M3" s="139" t="s">
        <v>19</v>
      </c>
      <c r="N3" s="139" t="s">
        <v>18</v>
      </c>
      <c r="O3" s="139" t="s">
        <v>19</v>
      </c>
      <c r="P3" s="139" t="s">
        <v>18</v>
      </c>
      <c r="Q3" s="139" t="s">
        <v>19</v>
      </c>
      <c r="R3" s="139" t="s">
        <v>18</v>
      </c>
      <c r="S3" s="139" t="s">
        <v>19</v>
      </c>
      <c r="T3" s="139" t="s">
        <v>18</v>
      </c>
      <c r="U3" s="139" t="s">
        <v>19</v>
      </c>
      <c r="V3" s="139" t="s">
        <v>18</v>
      </c>
      <c r="W3" s="139" t="s">
        <v>19</v>
      </c>
      <c r="X3" s="139" t="s">
        <v>18</v>
      </c>
      <c r="Y3" s="139" t="s">
        <v>19</v>
      </c>
      <c r="Z3" s="139" t="s">
        <v>18</v>
      </c>
      <c r="AA3" s="139" t="s">
        <v>19</v>
      </c>
      <c r="AB3" s="139" t="s">
        <v>18</v>
      </c>
      <c r="AC3" s="139" t="s">
        <v>19</v>
      </c>
      <c r="AD3" s="139" t="s">
        <v>18</v>
      </c>
      <c r="AE3" s="139" t="s">
        <v>19</v>
      </c>
    </row>
    <row r="4" spans="1:31" x14ac:dyDescent="0.25">
      <c r="A4" s="656" t="s">
        <v>31</v>
      </c>
      <c r="B4" s="140" t="s">
        <v>366</v>
      </c>
      <c r="C4" s="141" t="s">
        <v>367</v>
      </c>
      <c r="D4" s="3">
        <v>18</v>
      </c>
      <c r="E4" s="3">
        <v>16</v>
      </c>
      <c r="F4" s="3">
        <v>143</v>
      </c>
      <c r="G4" s="3">
        <v>253</v>
      </c>
      <c r="H4" s="3">
        <v>32</v>
      </c>
      <c r="I4" s="3">
        <v>67</v>
      </c>
      <c r="J4" s="3">
        <v>183</v>
      </c>
      <c r="K4" s="3">
        <v>340</v>
      </c>
      <c r="L4" s="3">
        <v>10</v>
      </c>
      <c r="M4" s="3">
        <v>19</v>
      </c>
      <c r="N4" s="3">
        <v>2</v>
      </c>
      <c r="O4" s="3">
        <v>1</v>
      </c>
      <c r="P4" s="3">
        <v>14</v>
      </c>
      <c r="Q4" s="3">
        <v>43</v>
      </c>
      <c r="R4" s="3">
        <v>15</v>
      </c>
      <c r="S4" s="3">
        <v>33</v>
      </c>
      <c r="T4" s="3">
        <v>30</v>
      </c>
      <c r="U4" s="3">
        <v>71</v>
      </c>
      <c r="V4" s="3">
        <v>71</v>
      </c>
      <c r="W4" s="3">
        <v>155</v>
      </c>
      <c r="X4" s="3">
        <v>23</v>
      </c>
      <c r="Y4" s="3">
        <v>48</v>
      </c>
      <c r="Z4" s="3">
        <v>1</v>
      </c>
      <c r="AA4" s="3">
        <v>3</v>
      </c>
      <c r="AB4" s="3">
        <v>46</v>
      </c>
      <c r="AC4" s="3">
        <v>72</v>
      </c>
      <c r="AD4" s="3">
        <v>1</v>
      </c>
      <c r="AE4" s="3">
        <v>5</v>
      </c>
    </row>
    <row r="5" spans="1:31" ht="39" x14ac:dyDescent="0.25">
      <c r="A5" s="657"/>
      <c r="B5" s="140" t="s">
        <v>366</v>
      </c>
      <c r="C5" s="141" t="s">
        <v>368</v>
      </c>
      <c r="D5" s="3">
        <v>9</v>
      </c>
      <c r="E5" s="3">
        <v>46</v>
      </c>
      <c r="F5" s="3">
        <v>77</v>
      </c>
      <c r="G5" s="3">
        <v>352</v>
      </c>
      <c r="H5" s="3">
        <v>15</v>
      </c>
      <c r="I5" s="3">
        <v>59</v>
      </c>
      <c r="J5" s="3">
        <v>42</v>
      </c>
      <c r="K5" s="3">
        <v>258</v>
      </c>
      <c r="L5" s="3">
        <v>3</v>
      </c>
      <c r="M5" s="3">
        <v>0</v>
      </c>
      <c r="N5" s="3">
        <v>0</v>
      </c>
      <c r="O5" s="3">
        <v>6</v>
      </c>
      <c r="P5" s="3">
        <v>5</v>
      </c>
      <c r="Q5" s="3">
        <v>77</v>
      </c>
      <c r="R5" s="3">
        <v>0</v>
      </c>
      <c r="S5" s="3">
        <v>20</v>
      </c>
      <c r="T5" s="3">
        <v>21</v>
      </c>
      <c r="U5" s="3">
        <v>27</v>
      </c>
      <c r="V5" s="3">
        <v>36</v>
      </c>
      <c r="W5" s="3">
        <v>53</v>
      </c>
      <c r="X5" s="3">
        <v>7</v>
      </c>
      <c r="Y5" s="3">
        <v>29</v>
      </c>
      <c r="Z5" s="3">
        <v>2</v>
      </c>
      <c r="AA5" s="3">
        <v>7</v>
      </c>
      <c r="AB5" s="3">
        <v>18</v>
      </c>
      <c r="AC5" s="3">
        <v>48</v>
      </c>
      <c r="AD5" s="3">
        <v>2</v>
      </c>
      <c r="AE5" s="3">
        <v>1</v>
      </c>
    </row>
    <row r="6" spans="1:31" ht="39" x14ac:dyDescent="0.25">
      <c r="A6" s="657"/>
      <c r="B6" s="142" t="s">
        <v>369</v>
      </c>
      <c r="C6" s="141" t="s">
        <v>370</v>
      </c>
      <c r="D6" s="3">
        <v>5</v>
      </c>
      <c r="E6" s="3">
        <v>30</v>
      </c>
      <c r="F6" s="3">
        <v>53</v>
      </c>
      <c r="G6" s="3">
        <v>215</v>
      </c>
      <c r="H6" s="3">
        <v>25</v>
      </c>
      <c r="I6" s="3">
        <v>76</v>
      </c>
      <c r="J6" s="3">
        <v>109</v>
      </c>
      <c r="K6" s="3">
        <v>299</v>
      </c>
      <c r="L6" s="3">
        <v>2</v>
      </c>
      <c r="M6" s="3">
        <v>13</v>
      </c>
      <c r="N6" s="3">
        <v>2</v>
      </c>
      <c r="O6" s="3">
        <v>1</v>
      </c>
      <c r="P6" s="3">
        <v>11</v>
      </c>
      <c r="Q6" s="3">
        <v>26</v>
      </c>
      <c r="R6" s="3">
        <v>8</v>
      </c>
      <c r="S6" s="3">
        <v>25</v>
      </c>
      <c r="T6" s="3">
        <v>4</v>
      </c>
      <c r="U6" s="3">
        <v>17</v>
      </c>
      <c r="V6" s="3">
        <v>17</v>
      </c>
      <c r="W6" s="3">
        <v>62</v>
      </c>
      <c r="X6" s="3">
        <v>3</v>
      </c>
      <c r="Y6" s="3">
        <v>16</v>
      </c>
      <c r="Z6" s="3">
        <v>3</v>
      </c>
      <c r="AA6" s="3">
        <v>3</v>
      </c>
      <c r="AB6" s="3">
        <v>39</v>
      </c>
      <c r="AC6" s="3">
        <v>54</v>
      </c>
      <c r="AD6" s="3">
        <v>2</v>
      </c>
      <c r="AE6" s="3">
        <v>4</v>
      </c>
    </row>
    <row r="7" spans="1:31" x14ac:dyDescent="0.25">
      <c r="A7" s="657"/>
      <c r="B7" s="142" t="s">
        <v>371</v>
      </c>
      <c r="C7" s="141" t="s">
        <v>94</v>
      </c>
      <c r="D7" s="3">
        <v>57</v>
      </c>
      <c r="E7" s="3">
        <v>53</v>
      </c>
      <c r="F7" s="3">
        <v>296</v>
      </c>
      <c r="G7" s="3">
        <v>249</v>
      </c>
      <c r="H7" s="3">
        <v>87</v>
      </c>
      <c r="I7" s="3">
        <v>51</v>
      </c>
      <c r="J7" s="3">
        <v>120</v>
      </c>
      <c r="K7" s="3">
        <v>88</v>
      </c>
      <c r="L7" s="3">
        <v>4</v>
      </c>
      <c r="M7" s="3">
        <v>4</v>
      </c>
      <c r="N7" s="3">
        <v>5</v>
      </c>
      <c r="O7" s="3">
        <v>5</v>
      </c>
      <c r="P7" s="3">
        <v>8</v>
      </c>
      <c r="Q7" s="3">
        <v>14</v>
      </c>
      <c r="R7" s="3">
        <v>8</v>
      </c>
      <c r="S7" s="3">
        <v>7</v>
      </c>
      <c r="T7" s="3">
        <v>8</v>
      </c>
      <c r="U7" s="3">
        <v>1</v>
      </c>
      <c r="V7" s="143">
        <v>18</v>
      </c>
      <c r="W7" s="143">
        <v>15</v>
      </c>
      <c r="X7" s="143">
        <v>7</v>
      </c>
      <c r="Y7" s="143">
        <v>1</v>
      </c>
      <c r="Z7" s="143">
        <v>8</v>
      </c>
      <c r="AA7" s="143">
        <v>3</v>
      </c>
      <c r="AB7" s="143">
        <v>93</v>
      </c>
      <c r="AC7" s="143">
        <v>43</v>
      </c>
      <c r="AD7" s="143">
        <v>3</v>
      </c>
      <c r="AE7" s="143">
        <v>1</v>
      </c>
    </row>
    <row r="8" spans="1:31" x14ac:dyDescent="0.25">
      <c r="A8" s="657"/>
      <c r="B8" s="142" t="s">
        <v>369</v>
      </c>
      <c r="C8" s="141" t="s">
        <v>83</v>
      </c>
      <c r="D8" s="3">
        <v>145</v>
      </c>
      <c r="E8" s="3">
        <v>28</v>
      </c>
      <c r="F8" s="3">
        <v>431</v>
      </c>
      <c r="G8" s="3">
        <v>92</v>
      </c>
      <c r="H8" s="3">
        <v>146</v>
      </c>
      <c r="I8" s="3">
        <v>26</v>
      </c>
      <c r="J8" s="3">
        <v>230</v>
      </c>
      <c r="K8" s="3">
        <v>80</v>
      </c>
      <c r="L8" s="3">
        <v>82</v>
      </c>
      <c r="M8" s="3">
        <v>12</v>
      </c>
      <c r="N8" s="3">
        <v>2</v>
      </c>
      <c r="O8" s="3">
        <v>2</v>
      </c>
      <c r="P8" s="3">
        <v>23</v>
      </c>
      <c r="Q8" s="3">
        <v>11</v>
      </c>
      <c r="R8" s="3">
        <v>27</v>
      </c>
      <c r="S8" s="3">
        <v>4</v>
      </c>
      <c r="T8" s="3">
        <v>10</v>
      </c>
      <c r="U8" s="3">
        <v>2</v>
      </c>
      <c r="V8" s="3">
        <v>14</v>
      </c>
      <c r="W8" s="3">
        <v>9</v>
      </c>
      <c r="X8" s="3">
        <v>6</v>
      </c>
      <c r="Y8" s="3">
        <v>12</v>
      </c>
      <c r="Z8" s="3">
        <v>5</v>
      </c>
      <c r="AA8" s="3">
        <v>6</v>
      </c>
      <c r="AB8" s="3">
        <v>38</v>
      </c>
      <c r="AC8" s="3">
        <v>40</v>
      </c>
      <c r="AD8" s="3">
        <v>3</v>
      </c>
      <c r="AE8" s="3">
        <v>1</v>
      </c>
    </row>
    <row r="9" spans="1:31" ht="26.25" x14ac:dyDescent="0.25">
      <c r="A9" s="657"/>
      <c r="B9" s="142" t="s">
        <v>371</v>
      </c>
      <c r="C9" s="141" t="s">
        <v>372</v>
      </c>
      <c r="D9" s="3">
        <v>42</v>
      </c>
      <c r="E9" s="3">
        <v>46</v>
      </c>
      <c r="F9" s="3">
        <v>219</v>
      </c>
      <c r="G9" s="3">
        <v>220</v>
      </c>
      <c r="H9" s="3">
        <v>64</v>
      </c>
      <c r="I9" s="3">
        <v>68</v>
      </c>
      <c r="J9" s="3">
        <v>202</v>
      </c>
      <c r="K9" s="3">
        <v>150</v>
      </c>
      <c r="L9" s="3">
        <v>7</v>
      </c>
      <c r="M9" s="3">
        <v>7</v>
      </c>
      <c r="N9" s="3">
        <v>0</v>
      </c>
      <c r="O9" s="3">
        <v>0</v>
      </c>
      <c r="P9" s="3">
        <v>4</v>
      </c>
      <c r="Q9" s="3">
        <v>8</v>
      </c>
      <c r="R9" s="3">
        <v>11</v>
      </c>
      <c r="S9" s="3">
        <v>8</v>
      </c>
      <c r="T9" s="3">
        <v>7</v>
      </c>
      <c r="U9" s="3">
        <v>9</v>
      </c>
      <c r="V9" s="3">
        <v>27</v>
      </c>
      <c r="W9" s="3">
        <v>38</v>
      </c>
      <c r="X9" s="3">
        <v>3</v>
      </c>
      <c r="Y9" s="3">
        <v>4</v>
      </c>
      <c r="Z9" s="3">
        <v>7</v>
      </c>
      <c r="AA9" s="3">
        <v>3</v>
      </c>
      <c r="AB9" s="3">
        <v>23</v>
      </c>
      <c r="AC9" s="3">
        <v>22</v>
      </c>
      <c r="AD9" s="3">
        <v>1</v>
      </c>
      <c r="AE9" s="3">
        <v>1</v>
      </c>
    </row>
    <row r="10" spans="1:31" x14ac:dyDescent="0.25">
      <c r="A10" s="657"/>
      <c r="B10" s="142" t="s">
        <v>373</v>
      </c>
      <c r="C10" s="141" t="s">
        <v>374</v>
      </c>
      <c r="D10" s="3">
        <v>47</v>
      </c>
      <c r="E10" s="3">
        <v>47</v>
      </c>
      <c r="F10" s="3">
        <v>151</v>
      </c>
      <c r="G10" s="3">
        <v>126</v>
      </c>
      <c r="H10" s="3">
        <v>0</v>
      </c>
      <c r="I10" s="3">
        <v>0</v>
      </c>
      <c r="J10" s="3">
        <v>0</v>
      </c>
      <c r="K10" s="3">
        <v>0</v>
      </c>
      <c r="L10" s="3">
        <v>18</v>
      </c>
      <c r="M10" s="3">
        <v>13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3</v>
      </c>
      <c r="AA10" s="3">
        <v>7</v>
      </c>
      <c r="AB10" s="3">
        <v>3</v>
      </c>
      <c r="AC10" s="3">
        <v>7</v>
      </c>
      <c r="AD10" s="3">
        <v>0</v>
      </c>
      <c r="AE10" s="3">
        <v>0</v>
      </c>
    </row>
    <row r="11" spans="1:31" ht="26.25" x14ac:dyDescent="0.25">
      <c r="A11" s="657"/>
      <c r="B11" s="142" t="s">
        <v>375</v>
      </c>
      <c r="C11" s="141" t="s">
        <v>376</v>
      </c>
      <c r="D11" s="3">
        <v>7</v>
      </c>
      <c r="E11" s="3">
        <v>14</v>
      </c>
      <c r="F11" s="3">
        <v>111</v>
      </c>
      <c r="G11" s="3">
        <v>280</v>
      </c>
      <c r="H11" s="3">
        <v>38</v>
      </c>
      <c r="I11" s="3">
        <v>78</v>
      </c>
      <c r="J11" s="3">
        <v>169</v>
      </c>
      <c r="K11" s="3">
        <v>161</v>
      </c>
      <c r="L11" s="3">
        <v>19</v>
      </c>
      <c r="M11" s="3">
        <v>35</v>
      </c>
      <c r="N11" s="3">
        <v>0</v>
      </c>
      <c r="O11" s="3">
        <v>0</v>
      </c>
      <c r="P11" s="3">
        <v>3</v>
      </c>
      <c r="Q11" s="3">
        <v>10</v>
      </c>
      <c r="R11" s="3">
        <v>7</v>
      </c>
      <c r="S11" s="3">
        <v>15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</row>
    <row r="12" spans="1:31" ht="26.25" x14ac:dyDescent="0.25">
      <c r="A12" s="657"/>
      <c r="B12" s="142" t="s">
        <v>369</v>
      </c>
      <c r="C12" s="141" t="s">
        <v>377</v>
      </c>
      <c r="D12" s="3">
        <v>67</v>
      </c>
      <c r="E12" s="3">
        <v>104</v>
      </c>
      <c r="F12" s="3">
        <v>262</v>
      </c>
      <c r="G12" s="3">
        <v>442</v>
      </c>
      <c r="H12" s="3">
        <v>128</v>
      </c>
      <c r="I12" s="3">
        <v>121</v>
      </c>
      <c r="J12" s="3">
        <v>93</v>
      </c>
      <c r="K12" s="3">
        <v>202</v>
      </c>
      <c r="L12" s="3">
        <v>17</v>
      </c>
      <c r="M12" s="3">
        <v>45</v>
      </c>
      <c r="N12" s="3">
        <v>0</v>
      </c>
      <c r="O12" s="3">
        <v>0</v>
      </c>
      <c r="P12" s="3">
        <v>0</v>
      </c>
      <c r="Q12" s="3">
        <v>10</v>
      </c>
      <c r="R12" s="3">
        <v>8</v>
      </c>
      <c r="S12" s="3">
        <v>11</v>
      </c>
      <c r="T12" s="3">
        <v>4</v>
      </c>
      <c r="U12" s="3">
        <v>30</v>
      </c>
      <c r="V12" s="3">
        <v>17</v>
      </c>
      <c r="W12" s="3">
        <v>56</v>
      </c>
      <c r="X12" s="3">
        <v>13</v>
      </c>
      <c r="Y12" s="3">
        <v>26</v>
      </c>
      <c r="Z12" s="3">
        <v>5</v>
      </c>
      <c r="AA12" s="3">
        <v>5</v>
      </c>
      <c r="AB12" s="3">
        <v>10</v>
      </c>
      <c r="AC12" s="3">
        <v>13</v>
      </c>
      <c r="AD12" s="3">
        <v>0</v>
      </c>
      <c r="AE12" s="3">
        <v>0</v>
      </c>
    </row>
    <row r="13" spans="1:31" x14ac:dyDescent="0.25">
      <c r="A13" s="657"/>
      <c r="B13" s="142" t="s">
        <v>375</v>
      </c>
      <c r="C13" s="141" t="s">
        <v>375</v>
      </c>
      <c r="D13" s="3">
        <v>11</v>
      </c>
      <c r="E13" s="3">
        <v>7</v>
      </c>
      <c r="F13" s="3">
        <v>133</v>
      </c>
      <c r="G13" s="3">
        <v>188</v>
      </c>
      <c r="H13" s="3">
        <v>81</v>
      </c>
      <c r="I13" s="3">
        <v>47</v>
      </c>
      <c r="J13" s="3">
        <v>282</v>
      </c>
      <c r="K13" s="3">
        <v>426</v>
      </c>
      <c r="L13" s="3">
        <v>11</v>
      </c>
      <c r="M13" s="3">
        <v>18</v>
      </c>
      <c r="N13" s="3">
        <v>0</v>
      </c>
      <c r="O13" s="3">
        <v>0</v>
      </c>
      <c r="P13" s="3">
        <v>2</v>
      </c>
      <c r="Q13" s="3">
        <v>0</v>
      </c>
      <c r="R13" s="3">
        <v>2</v>
      </c>
      <c r="S13" s="3">
        <v>8</v>
      </c>
      <c r="T13" s="3">
        <v>10</v>
      </c>
      <c r="U13" s="3">
        <v>34</v>
      </c>
      <c r="V13" s="3">
        <v>14</v>
      </c>
      <c r="W13" s="3">
        <v>45</v>
      </c>
      <c r="X13" s="3">
        <v>0</v>
      </c>
      <c r="Y13" s="3">
        <v>0</v>
      </c>
      <c r="Z13" s="3">
        <v>1</v>
      </c>
      <c r="AA13" s="3">
        <v>1</v>
      </c>
      <c r="AB13" s="3">
        <v>7</v>
      </c>
      <c r="AC13" s="3">
        <v>6</v>
      </c>
      <c r="AD13" s="3">
        <v>0</v>
      </c>
      <c r="AE13" s="3">
        <v>0</v>
      </c>
    </row>
    <row r="14" spans="1:31" x14ac:dyDescent="0.25">
      <c r="A14" s="657"/>
      <c r="B14" s="142" t="s">
        <v>371</v>
      </c>
      <c r="C14" s="141" t="s">
        <v>378</v>
      </c>
      <c r="D14" s="3">
        <v>0</v>
      </c>
      <c r="E14" s="3">
        <v>0</v>
      </c>
      <c r="F14" s="3">
        <v>58</v>
      </c>
      <c r="G14" s="3">
        <v>27</v>
      </c>
      <c r="H14" s="3">
        <v>171</v>
      </c>
      <c r="I14" s="3">
        <v>40</v>
      </c>
      <c r="J14" s="3">
        <v>206</v>
      </c>
      <c r="K14" s="3">
        <v>65</v>
      </c>
      <c r="L14" s="3">
        <v>5</v>
      </c>
      <c r="M14" s="3">
        <v>0</v>
      </c>
      <c r="N14" s="3">
        <v>0</v>
      </c>
      <c r="O14" s="3">
        <v>0</v>
      </c>
      <c r="P14" s="3">
        <v>5</v>
      </c>
      <c r="Q14" s="3">
        <v>1</v>
      </c>
      <c r="R14" s="3">
        <v>11</v>
      </c>
      <c r="S14" s="3">
        <v>2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</row>
    <row r="15" spans="1:31" ht="26.25" x14ac:dyDescent="0.25">
      <c r="A15" s="658"/>
      <c r="B15" s="142" t="s">
        <v>373</v>
      </c>
      <c r="C15" s="141" t="s">
        <v>379</v>
      </c>
      <c r="D15" s="3">
        <v>0</v>
      </c>
      <c r="E15" s="3">
        <v>0</v>
      </c>
      <c r="F15" s="3">
        <v>164</v>
      </c>
      <c r="G15" s="3">
        <v>67</v>
      </c>
      <c r="H15" s="3">
        <v>260</v>
      </c>
      <c r="I15" s="3">
        <v>136</v>
      </c>
      <c r="J15" s="3">
        <v>352</v>
      </c>
      <c r="K15" s="3">
        <v>263</v>
      </c>
      <c r="L15" s="3">
        <v>1</v>
      </c>
      <c r="M15" s="3">
        <v>2</v>
      </c>
      <c r="N15" s="3">
        <v>0</v>
      </c>
      <c r="O15" s="3">
        <v>0</v>
      </c>
      <c r="P15" s="3">
        <v>6</v>
      </c>
      <c r="Q15" s="3">
        <v>12</v>
      </c>
      <c r="R15" s="3">
        <v>25</v>
      </c>
      <c r="S15" s="3">
        <v>24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</row>
    <row r="16" spans="1:31" x14ac:dyDescent="0.25">
      <c r="A16" s="3"/>
      <c r="B16" s="3"/>
      <c r="C16" s="144" t="s">
        <v>312</v>
      </c>
      <c r="D16" s="3">
        <f>SUM(D4:D15)</f>
        <v>408</v>
      </c>
      <c r="E16" s="3">
        <f t="shared" ref="E16:AE16" si="0">SUM(E4:E15)</f>
        <v>391</v>
      </c>
      <c r="F16" s="3">
        <f t="shared" si="0"/>
        <v>2098</v>
      </c>
      <c r="G16" s="3">
        <f t="shared" si="0"/>
        <v>2511</v>
      </c>
      <c r="H16" s="3">
        <f t="shared" si="0"/>
        <v>1047</v>
      </c>
      <c r="I16" s="3">
        <f t="shared" si="0"/>
        <v>769</v>
      </c>
      <c r="J16" s="3">
        <f t="shared" si="0"/>
        <v>1988</v>
      </c>
      <c r="K16" s="3">
        <f t="shared" si="0"/>
        <v>2332</v>
      </c>
      <c r="L16" s="3">
        <f t="shared" si="0"/>
        <v>179</v>
      </c>
      <c r="M16" s="3">
        <f t="shared" si="0"/>
        <v>168</v>
      </c>
      <c r="N16" s="3">
        <f t="shared" si="0"/>
        <v>11</v>
      </c>
      <c r="O16" s="3">
        <f t="shared" si="0"/>
        <v>15</v>
      </c>
      <c r="P16" s="3">
        <f t="shared" si="0"/>
        <v>81</v>
      </c>
      <c r="Q16" s="3">
        <f t="shared" si="0"/>
        <v>212</v>
      </c>
      <c r="R16" s="3">
        <f t="shared" si="0"/>
        <v>122</v>
      </c>
      <c r="S16" s="3">
        <f t="shared" si="0"/>
        <v>157</v>
      </c>
      <c r="T16" s="3">
        <f t="shared" si="0"/>
        <v>94</v>
      </c>
      <c r="U16" s="3">
        <f t="shared" si="0"/>
        <v>191</v>
      </c>
      <c r="V16" s="3">
        <f t="shared" si="0"/>
        <v>214</v>
      </c>
      <c r="W16" s="3">
        <f t="shared" si="0"/>
        <v>433</v>
      </c>
      <c r="X16" s="3">
        <f t="shared" si="0"/>
        <v>62</v>
      </c>
      <c r="Y16" s="3">
        <f t="shared" si="0"/>
        <v>136</v>
      </c>
      <c r="Z16" s="3">
        <f t="shared" si="0"/>
        <v>35</v>
      </c>
      <c r="AA16" s="3">
        <f t="shared" si="0"/>
        <v>38</v>
      </c>
      <c r="AB16" s="3">
        <f t="shared" si="0"/>
        <v>277</v>
      </c>
      <c r="AC16" s="3">
        <f t="shared" si="0"/>
        <v>305</v>
      </c>
      <c r="AD16" s="3">
        <f t="shared" si="0"/>
        <v>12</v>
      </c>
      <c r="AE16" s="3">
        <f t="shared" si="0"/>
        <v>13</v>
      </c>
    </row>
  </sheetData>
  <mergeCells count="16">
    <mergeCell ref="A4:A15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F12" sqref="F12:G12"/>
    </sheetView>
  </sheetViews>
  <sheetFormatPr defaultRowHeight="15" x14ac:dyDescent="0.25"/>
  <cols>
    <col min="1" max="1" width="9.140625" style="68"/>
    <col min="2" max="2" width="33.85546875" style="68" bestFit="1" customWidth="1"/>
    <col min="3" max="3" width="14.7109375" style="68" bestFit="1" customWidth="1"/>
    <col min="4" max="4" width="6.85546875" style="68" customWidth="1"/>
    <col min="5" max="5" width="5.7109375" style="68" bestFit="1" customWidth="1"/>
    <col min="6" max="6" width="6.85546875" style="68" customWidth="1"/>
    <col min="7" max="7" width="5.85546875" style="68" customWidth="1"/>
    <col min="8" max="8" width="6.7109375" style="68" customWidth="1"/>
    <col min="9" max="9" width="5.5703125" style="68" customWidth="1"/>
    <col min="10" max="10" width="6.7109375" style="68" customWidth="1"/>
    <col min="11" max="11" width="5.85546875" style="68" customWidth="1"/>
    <col min="12" max="12" width="6.7109375" style="68" customWidth="1"/>
    <col min="13" max="13" width="6.140625" style="68" customWidth="1"/>
    <col min="14" max="14" width="7" style="68" customWidth="1"/>
    <col min="15" max="15" width="6.28515625" style="68" customWidth="1"/>
    <col min="16" max="16" width="6.85546875" style="68" customWidth="1"/>
    <col min="17" max="17" width="6.140625" style="68" customWidth="1"/>
    <col min="18" max="18" width="6.5703125" style="68" customWidth="1"/>
    <col min="19" max="19" width="5.7109375" style="68" customWidth="1"/>
    <col min="20" max="20" width="7.28515625" style="68" customWidth="1"/>
    <col min="21" max="21" width="6" style="68" customWidth="1"/>
    <col min="22" max="22" width="7.140625" style="68" customWidth="1"/>
    <col min="23" max="23" width="6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6.285156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16384" width="9.140625" style="68"/>
  </cols>
  <sheetData>
    <row r="1" spans="1:31" ht="18.75" x14ac:dyDescent="0.25">
      <c r="A1" s="146" t="s">
        <v>17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8"/>
    </row>
    <row r="2" spans="1:31" x14ac:dyDescent="0.25">
      <c r="A2" s="67" t="s">
        <v>0</v>
      </c>
      <c r="B2" s="67" t="s">
        <v>12</v>
      </c>
      <c r="C2" s="67" t="s">
        <v>1</v>
      </c>
      <c r="D2" s="547" t="s">
        <v>15</v>
      </c>
      <c r="E2" s="666"/>
      <c r="F2" s="547" t="s">
        <v>7</v>
      </c>
      <c r="G2" s="666"/>
      <c r="H2" s="547" t="s">
        <v>13</v>
      </c>
      <c r="I2" s="666"/>
      <c r="J2" s="547" t="s">
        <v>8</v>
      </c>
      <c r="K2" s="666"/>
      <c r="L2" s="553" t="s">
        <v>11</v>
      </c>
      <c r="M2" s="672"/>
      <c r="N2" s="547" t="s">
        <v>9</v>
      </c>
      <c r="O2" s="666"/>
      <c r="P2" s="547" t="s">
        <v>14</v>
      </c>
      <c r="Q2" s="666"/>
      <c r="R2" s="547" t="s">
        <v>10</v>
      </c>
      <c r="S2" s="666"/>
      <c r="T2" s="547" t="s">
        <v>2</v>
      </c>
      <c r="U2" s="666"/>
      <c r="V2" s="547" t="s">
        <v>3</v>
      </c>
      <c r="W2" s="666"/>
      <c r="X2" s="547" t="s">
        <v>16</v>
      </c>
      <c r="Y2" s="666"/>
      <c r="Z2" s="547" t="s">
        <v>4</v>
      </c>
      <c r="AA2" s="666"/>
      <c r="AB2" s="547" t="s">
        <v>5</v>
      </c>
      <c r="AC2" s="666"/>
      <c r="AD2" s="667" t="s">
        <v>6</v>
      </c>
      <c r="AE2" s="668"/>
    </row>
    <row r="3" spans="1:31" ht="25.5" x14ac:dyDescent="0.25">
      <c r="A3" s="67"/>
      <c r="B3" s="67"/>
      <c r="C3" s="67"/>
      <c r="D3" s="67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669" t="s">
        <v>381</v>
      </c>
      <c r="B4" s="669" t="s">
        <v>382</v>
      </c>
      <c r="C4" s="100" t="s">
        <v>383</v>
      </c>
      <c r="D4" s="3">
        <v>61</v>
      </c>
      <c r="E4" s="3">
        <v>87</v>
      </c>
      <c r="F4" s="426">
        <v>290</v>
      </c>
      <c r="G4" s="426">
        <v>387</v>
      </c>
      <c r="H4" s="149">
        <v>139</v>
      </c>
      <c r="I4" s="149">
        <v>134</v>
      </c>
      <c r="J4" s="149">
        <v>421</v>
      </c>
      <c r="K4" s="149">
        <v>327</v>
      </c>
      <c r="L4" s="3">
        <v>11</v>
      </c>
      <c r="M4" s="3">
        <v>7</v>
      </c>
      <c r="N4" s="3">
        <v>4</v>
      </c>
      <c r="O4" s="3">
        <v>5</v>
      </c>
      <c r="P4" s="3">
        <v>25</v>
      </c>
      <c r="Q4" s="3">
        <v>25</v>
      </c>
      <c r="R4" s="3">
        <v>18</v>
      </c>
      <c r="S4" s="3">
        <v>29</v>
      </c>
      <c r="T4" s="3">
        <v>111</v>
      </c>
      <c r="U4" s="3">
        <v>117</v>
      </c>
      <c r="V4" s="3">
        <v>132</v>
      </c>
      <c r="W4" s="3">
        <v>167</v>
      </c>
      <c r="X4" s="3">
        <v>105</v>
      </c>
      <c r="Y4" s="3">
        <v>125</v>
      </c>
      <c r="Z4" s="3">
        <v>0</v>
      </c>
      <c r="AA4" s="3">
        <v>2</v>
      </c>
      <c r="AB4" s="3">
        <v>9</v>
      </c>
      <c r="AC4" s="3">
        <v>11</v>
      </c>
      <c r="AD4" s="3">
        <v>1</v>
      </c>
      <c r="AE4" s="3">
        <v>0</v>
      </c>
    </row>
    <row r="5" spans="1:31" x14ac:dyDescent="0.25">
      <c r="A5" s="670"/>
      <c r="B5" s="671"/>
      <c r="C5" s="100" t="s">
        <v>384</v>
      </c>
      <c r="D5" s="3">
        <v>144</v>
      </c>
      <c r="E5" s="3">
        <v>130</v>
      </c>
      <c r="F5" s="426">
        <v>754</v>
      </c>
      <c r="G5" s="426">
        <v>661</v>
      </c>
      <c r="H5" s="149">
        <v>237</v>
      </c>
      <c r="I5" s="149">
        <v>153</v>
      </c>
      <c r="J5" s="149">
        <v>2972</v>
      </c>
      <c r="K5" s="149">
        <v>1199</v>
      </c>
      <c r="L5" s="3">
        <v>31</v>
      </c>
      <c r="M5" s="3">
        <v>15</v>
      </c>
      <c r="N5" s="3">
        <v>38</v>
      </c>
      <c r="O5" s="3">
        <v>27</v>
      </c>
      <c r="P5" s="3">
        <v>65</v>
      </c>
      <c r="Q5" s="3">
        <v>48</v>
      </c>
      <c r="R5" s="3">
        <v>40</v>
      </c>
      <c r="S5" s="3">
        <v>28</v>
      </c>
      <c r="T5" s="3">
        <v>38</v>
      </c>
      <c r="U5" s="3">
        <v>18</v>
      </c>
      <c r="V5" s="3">
        <v>47</v>
      </c>
      <c r="W5" s="3">
        <v>22</v>
      </c>
      <c r="X5" s="3">
        <v>25</v>
      </c>
      <c r="Y5" s="3">
        <v>14</v>
      </c>
      <c r="Z5" s="3">
        <v>6</v>
      </c>
      <c r="AA5" s="3">
        <v>0</v>
      </c>
      <c r="AB5" s="3">
        <v>24</v>
      </c>
      <c r="AC5" s="3">
        <v>11</v>
      </c>
      <c r="AD5" s="3">
        <v>3</v>
      </c>
      <c r="AE5" s="3">
        <v>3</v>
      </c>
    </row>
    <row r="6" spans="1:31" x14ac:dyDescent="0.25">
      <c r="A6" s="670"/>
      <c r="B6" s="669" t="s">
        <v>385</v>
      </c>
      <c r="C6" s="100" t="s">
        <v>386</v>
      </c>
      <c r="D6" s="3">
        <v>92</v>
      </c>
      <c r="E6" s="3">
        <v>102</v>
      </c>
      <c r="F6" s="426">
        <v>546</v>
      </c>
      <c r="G6" s="426">
        <v>437</v>
      </c>
      <c r="H6" s="149">
        <v>123</v>
      </c>
      <c r="I6" s="149">
        <v>63</v>
      </c>
      <c r="J6" s="149">
        <v>301</v>
      </c>
      <c r="K6" s="149">
        <v>159</v>
      </c>
      <c r="L6" s="3">
        <v>16</v>
      </c>
      <c r="M6" s="3">
        <v>4</v>
      </c>
      <c r="N6" s="3">
        <v>23</v>
      </c>
      <c r="O6" s="3">
        <v>31</v>
      </c>
      <c r="P6" s="3">
        <v>45</v>
      </c>
      <c r="Q6" s="3">
        <v>35</v>
      </c>
      <c r="R6" s="3">
        <v>10</v>
      </c>
      <c r="S6" s="3">
        <v>8</v>
      </c>
      <c r="T6" s="3">
        <v>135</v>
      </c>
      <c r="U6" s="3">
        <v>156</v>
      </c>
      <c r="V6" s="3">
        <v>225</v>
      </c>
      <c r="W6" s="3">
        <v>249</v>
      </c>
      <c r="X6" s="3">
        <v>82</v>
      </c>
      <c r="Y6" s="3">
        <v>138</v>
      </c>
      <c r="Z6" s="3">
        <v>1</v>
      </c>
      <c r="AA6" s="3">
        <v>1</v>
      </c>
      <c r="AB6" s="3">
        <v>34</v>
      </c>
      <c r="AC6" s="3">
        <v>21</v>
      </c>
      <c r="AD6" s="3">
        <v>3</v>
      </c>
      <c r="AE6" s="3">
        <v>0</v>
      </c>
    </row>
    <row r="7" spans="1:31" x14ac:dyDescent="0.25">
      <c r="A7" s="670"/>
      <c r="B7" s="670"/>
      <c r="C7" s="100" t="s">
        <v>387</v>
      </c>
      <c r="D7" s="3">
        <v>180</v>
      </c>
      <c r="E7" s="3">
        <v>150</v>
      </c>
      <c r="F7" s="426">
        <v>946</v>
      </c>
      <c r="G7" s="426">
        <v>948</v>
      </c>
      <c r="H7" s="149">
        <v>376</v>
      </c>
      <c r="I7" s="149">
        <v>289</v>
      </c>
      <c r="J7" s="149">
        <v>3246</v>
      </c>
      <c r="K7" s="149">
        <v>1607</v>
      </c>
      <c r="L7" s="3">
        <v>7</v>
      </c>
      <c r="M7" s="3">
        <v>12</v>
      </c>
      <c r="N7" s="3">
        <v>41</v>
      </c>
      <c r="O7" s="3">
        <v>38</v>
      </c>
      <c r="P7" s="3">
        <v>74</v>
      </c>
      <c r="Q7" s="3">
        <v>68</v>
      </c>
      <c r="R7" s="3">
        <v>53</v>
      </c>
      <c r="S7" s="3">
        <v>26</v>
      </c>
      <c r="T7" s="3">
        <v>99</v>
      </c>
      <c r="U7" s="3">
        <v>113</v>
      </c>
      <c r="V7" s="3">
        <v>147</v>
      </c>
      <c r="W7" s="3">
        <v>152</v>
      </c>
      <c r="X7" s="3">
        <v>101</v>
      </c>
      <c r="Y7" s="3">
        <v>94</v>
      </c>
      <c r="Z7" s="3">
        <v>0</v>
      </c>
      <c r="AA7" s="3">
        <v>3</v>
      </c>
      <c r="AB7" s="3">
        <v>8</v>
      </c>
      <c r="AC7" s="3">
        <v>12</v>
      </c>
      <c r="AD7" s="3">
        <v>0</v>
      </c>
      <c r="AE7" s="3">
        <v>0</v>
      </c>
    </row>
    <row r="8" spans="1:31" x14ac:dyDescent="0.25">
      <c r="A8" s="670"/>
      <c r="B8" s="670"/>
      <c r="C8" s="100" t="s">
        <v>388</v>
      </c>
      <c r="D8" s="3">
        <v>128</v>
      </c>
      <c r="E8" s="3">
        <v>83</v>
      </c>
      <c r="F8" s="426">
        <v>600</v>
      </c>
      <c r="G8" s="426">
        <v>412</v>
      </c>
      <c r="H8" s="149">
        <v>169</v>
      </c>
      <c r="I8" s="149">
        <v>94</v>
      </c>
      <c r="J8" s="149">
        <v>367</v>
      </c>
      <c r="K8" s="149">
        <v>276</v>
      </c>
      <c r="L8" s="3">
        <v>21</v>
      </c>
      <c r="M8" s="3">
        <v>12</v>
      </c>
      <c r="N8" s="3">
        <v>25</v>
      </c>
      <c r="O8" s="3">
        <v>25</v>
      </c>
      <c r="P8" s="3">
        <v>39</v>
      </c>
      <c r="Q8" s="3">
        <v>35</v>
      </c>
      <c r="R8" s="3">
        <v>26</v>
      </c>
      <c r="S8" s="3">
        <v>15</v>
      </c>
      <c r="T8" s="3">
        <v>103</v>
      </c>
      <c r="U8" s="3">
        <v>88</v>
      </c>
      <c r="V8" s="3">
        <v>152</v>
      </c>
      <c r="W8" s="3">
        <v>133</v>
      </c>
      <c r="X8" s="3">
        <v>85</v>
      </c>
      <c r="Y8" s="3">
        <v>74</v>
      </c>
      <c r="Z8" s="3">
        <v>5</v>
      </c>
      <c r="AA8" s="3">
        <v>3</v>
      </c>
      <c r="AB8" s="3">
        <v>19</v>
      </c>
      <c r="AC8" s="3">
        <v>8</v>
      </c>
      <c r="AD8" s="3">
        <v>2</v>
      </c>
      <c r="AE8" s="3">
        <v>3</v>
      </c>
    </row>
    <row r="9" spans="1:31" ht="30" x14ac:dyDescent="0.25">
      <c r="A9" s="670"/>
      <c r="B9" s="671"/>
      <c r="C9" s="66" t="s">
        <v>389</v>
      </c>
      <c r="D9" s="3">
        <v>80</v>
      </c>
      <c r="E9" s="3">
        <v>129</v>
      </c>
      <c r="F9" s="426">
        <v>378</v>
      </c>
      <c r="G9" s="426">
        <v>552</v>
      </c>
      <c r="H9" s="149">
        <v>131</v>
      </c>
      <c r="I9" s="149">
        <v>123</v>
      </c>
      <c r="J9" s="149">
        <v>293</v>
      </c>
      <c r="K9" s="149">
        <v>287</v>
      </c>
      <c r="L9" s="3">
        <v>9</v>
      </c>
      <c r="M9" s="3">
        <v>9</v>
      </c>
      <c r="N9" s="3">
        <v>12</v>
      </c>
      <c r="O9" s="3">
        <v>29</v>
      </c>
      <c r="P9" s="3">
        <v>19</v>
      </c>
      <c r="Q9" s="3">
        <v>42</v>
      </c>
      <c r="R9" s="3">
        <v>7</v>
      </c>
      <c r="S9" s="3">
        <v>9</v>
      </c>
      <c r="T9" s="3">
        <v>12</v>
      </c>
      <c r="U9" s="3">
        <v>63</v>
      </c>
      <c r="V9" s="3">
        <v>12</v>
      </c>
      <c r="W9" s="3">
        <v>72</v>
      </c>
      <c r="X9" s="3">
        <v>16</v>
      </c>
      <c r="Y9" s="3">
        <v>62</v>
      </c>
      <c r="Z9" s="3">
        <v>0</v>
      </c>
      <c r="AA9" s="3">
        <v>1</v>
      </c>
      <c r="AB9" s="3">
        <v>9</v>
      </c>
      <c r="AC9" s="3">
        <v>12</v>
      </c>
      <c r="AD9" s="3">
        <v>2</v>
      </c>
      <c r="AE9" s="3">
        <v>1</v>
      </c>
    </row>
    <row r="10" spans="1:31" x14ac:dyDescent="0.25">
      <c r="A10" s="670"/>
      <c r="B10" s="669" t="s">
        <v>390</v>
      </c>
      <c r="C10" s="100" t="s">
        <v>391</v>
      </c>
      <c r="D10" s="3">
        <v>180</v>
      </c>
      <c r="E10" s="3">
        <v>74</v>
      </c>
      <c r="F10" s="426">
        <v>822</v>
      </c>
      <c r="G10" s="426">
        <v>291</v>
      </c>
      <c r="H10" s="149">
        <v>306</v>
      </c>
      <c r="I10" s="149">
        <v>87</v>
      </c>
      <c r="J10" s="149">
        <v>1200</v>
      </c>
      <c r="K10" s="149">
        <v>387</v>
      </c>
      <c r="L10" s="3">
        <v>27</v>
      </c>
      <c r="M10" s="3">
        <v>10</v>
      </c>
      <c r="N10" s="3">
        <v>21</v>
      </c>
      <c r="O10" s="3">
        <v>15</v>
      </c>
      <c r="P10" s="3">
        <v>50</v>
      </c>
      <c r="Q10" s="3">
        <v>20</v>
      </c>
      <c r="R10" s="3">
        <v>56</v>
      </c>
      <c r="S10" s="3">
        <v>17</v>
      </c>
      <c r="T10" s="3">
        <v>96</v>
      </c>
      <c r="U10" s="3">
        <v>51</v>
      </c>
      <c r="V10" s="3">
        <v>111</v>
      </c>
      <c r="W10" s="3">
        <v>55</v>
      </c>
      <c r="X10" s="3">
        <v>70</v>
      </c>
      <c r="Y10" s="3">
        <v>44</v>
      </c>
      <c r="Z10" s="3">
        <v>3</v>
      </c>
      <c r="AA10" s="3">
        <v>2</v>
      </c>
      <c r="AB10" s="3">
        <v>30</v>
      </c>
      <c r="AC10" s="3">
        <v>35</v>
      </c>
      <c r="AD10" s="3">
        <v>3</v>
      </c>
      <c r="AE10" s="3">
        <v>1</v>
      </c>
    </row>
    <row r="11" spans="1:31" x14ac:dyDescent="0.25">
      <c r="A11" s="671"/>
      <c r="B11" s="671"/>
      <c r="C11" s="100" t="s">
        <v>392</v>
      </c>
      <c r="D11" s="3">
        <v>68</v>
      </c>
      <c r="E11" s="3">
        <v>46</v>
      </c>
      <c r="F11" s="426">
        <v>300</v>
      </c>
      <c r="G11" s="426">
        <v>177</v>
      </c>
      <c r="H11" s="149">
        <v>87</v>
      </c>
      <c r="I11" s="149">
        <v>57</v>
      </c>
      <c r="J11" s="149">
        <v>319</v>
      </c>
      <c r="K11" s="149">
        <v>217</v>
      </c>
      <c r="L11" s="3">
        <v>16</v>
      </c>
      <c r="M11" s="3">
        <v>10</v>
      </c>
      <c r="N11" s="3">
        <v>11</v>
      </c>
      <c r="O11" s="3">
        <v>8</v>
      </c>
      <c r="P11" s="3">
        <v>17</v>
      </c>
      <c r="Q11" s="3">
        <v>17</v>
      </c>
      <c r="R11" s="3">
        <v>15</v>
      </c>
      <c r="S11" s="3">
        <v>9</v>
      </c>
      <c r="T11" s="3">
        <v>31</v>
      </c>
      <c r="U11" s="3">
        <v>24</v>
      </c>
      <c r="V11" s="3">
        <v>57</v>
      </c>
      <c r="W11" s="3">
        <v>36</v>
      </c>
      <c r="X11" s="3">
        <v>22</v>
      </c>
      <c r="Y11" s="3">
        <v>30</v>
      </c>
      <c r="Z11" s="3">
        <v>1</v>
      </c>
      <c r="AA11" s="3">
        <v>0</v>
      </c>
      <c r="AB11" s="3">
        <v>12</v>
      </c>
      <c r="AC11" s="3">
        <v>2</v>
      </c>
      <c r="AD11" s="3">
        <v>5</v>
      </c>
      <c r="AE11" s="3">
        <v>2</v>
      </c>
    </row>
    <row r="12" spans="1:31" x14ac:dyDescent="0.25">
      <c r="C12" s="145" t="s">
        <v>50</v>
      </c>
      <c r="D12" s="68">
        <f>SUM(D4:D11)</f>
        <v>933</v>
      </c>
      <c r="E12" s="68">
        <f t="shared" ref="E12:AE12" si="0">SUM(E4:E11)</f>
        <v>801</v>
      </c>
      <c r="F12" s="68">
        <f>SUM(F4:F11)</f>
        <v>4636</v>
      </c>
      <c r="G12" s="68">
        <f t="shared" si="0"/>
        <v>3865</v>
      </c>
      <c r="H12" s="68">
        <f t="shared" si="0"/>
        <v>1568</v>
      </c>
      <c r="I12" s="68">
        <f t="shared" si="0"/>
        <v>1000</v>
      </c>
      <c r="J12" s="68">
        <f t="shared" si="0"/>
        <v>9119</v>
      </c>
      <c r="K12" s="68">
        <f t="shared" si="0"/>
        <v>4459</v>
      </c>
      <c r="L12" s="68">
        <f t="shared" si="0"/>
        <v>138</v>
      </c>
      <c r="M12" s="68">
        <f t="shared" si="0"/>
        <v>79</v>
      </c>
      <c r="N12" s="68">
        <f t="shared" si="0"/>
        <v>175</v>
      </c>
      <c r="O12" s="68">
        <f t="shared" si="0"/>
        <v>178</v>
      </c>
      <c r="P12" s="68">
        <f t="shared" si="0"/>
        <v>334</v>
      </c>
      <c r="Q12" s="68">
        <f t="shared" si="0"/>
        <v>290</v>
      </c>
      <c r="R12" s="68">
        <f t="shared" si="0"/>
        <v>225</v>
      </c>
      <c r="S12" s="68">
        <f t="shared" si="0"/>
        <v>141</v>
      </c>
      <c r="T12" s="68">
        <f t="shared" si="0"/>
        <v>625</v>
      </c>
      <c r="U12" s="68">
        <f t="shared" si="0"/>
        <v>630</v>
      </c>
      <c r="V12" s="68">
        <f t="shared" si="0"/>
        <v>883</v>
      </c>
      <c r="W12" s="68">
        <f t="shared" si="0"/>
        <v>886</v>
      </c>
      <c r="X12" s="68">
        <f t="shared" si="0"/>
        <v>506</v>
      </c>
      <c r="Y12" s="68">
        <f t="shared" si="0"/>
        <v>581</v>
      </c>
      <c r="Z12" s="68">
        <f t="shared" si="0"/>
        <v>16</v>
      </c>
      <c r="AA12" s="68">
        <f t="shared" si="0"/>
        <v>12</v>
      </c>
      <c r="AB12" s="68">
        <f t="shared" si="0"/>
        <v>145</v>
      </c>
      <c r="AC12" s="68">
        <f t="shared" si="0"/>
        <v>112</v>
      </c>
      <c r="AD12" s="68">
        <f t="shared" si="0"/>
        <v>19</v>
      </c>
      <c r="AE12" s="68">
        <f t="shared" si="0"/>
        <v>10</v>
      </c>
    </row>
  </sheetData>
  <mergeCells count="18">
    <mergeCell ref="A4:A11"/>
    <mergeCell ref="B4:B5"/>
    <mergeCell ref="B6:B9"/>
    <mergeCell ref="B10:B11"/>
    <mergeCell ref="P2:Q2"/>
    <mergeCell ref="D2:E2"/>
    <mergeCell ref="F2:G2"/>
    <mergeCell ref="H2:I2"/>
    <mergeCell ref="J2:K2"/>
    <mergeCell ref="L2:M2"/>
    <mergeCell ref="N2:O2"/>
    <mergeCell ref="AB2:AC2"/>
    <mergeCell ref="AD2:AE2"/>
    <mergeCell ref="R2:S2"/>
    <mergeCell ref="T2:U2"/>
    <mergeCell ref="V2:W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>
      <selection activeCell="D14" sqref="D14:AE14"/>
    </sheetView>
  </sheetViews>
  <sheetFormatPr defaultRowHeight="15" x14ac:dyDescent="0.25"/>
  <cols>
    <col min="1" max="1" width="7" style="68" customWidth="1"/>
    <col min="2" max="3" width="23.7109375" style="160" customWidth="1"/>
    <col min="4" max="31" width="8.28515625" style="68" customWidth="1"/>
    <col min="32" max="16384" width="9.140625" style="68"/>
  </cols>
  <sheetData>
    <row r="1" spans="1:31" ht="21" x14ac:dyDescent="0.25">
      <c r="A1" s="673" t="s">
        <v>397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  <c r="X1" s="674"/>
      <c r="Y1" s="674"/>
      <c r="Z1" s="674"/>
      <c r="AA1" s="674"/>
      <c r="AB1" s="674"/>
      <c r="AC1" s="674"/>
      <c r="AD1" s="674"/>
      <c r="AE1" s="675"/>
    </row>
    <row r="2" spans="1:31" x14ac:dyDescent="0.25">
      <c r="A2" s="676" t="s">
        <v>0</v>
      </c>
      <c r="B2" s="612" t="s">
        <v>12</v>
      </c>
      <c r="C2" s="612" t="s">
        <v>1</v>
      </c>
      <c r="D2" s="677" t="s">
        <v>398</v>
      </c>
      <c r="E2" s="677"/>
      <c r="F2" s="677" t="s">
        <v>399</v>
      </c>
      <c r="G2" s="677"/>
      <c r="H2" s="677" t="s">
        <v>13</v>
      </c>
      <c r="I2" s="677"/>
      <c r="J2" s="677" t="s">
        <v>400</v>
      </c>
      <c r="K2" s="677"/>
      <c r="L2" s="678" t="s">
        <v>401</v>
      </c>
      <c r="M2" s="678"/>
      <c r="N2" s="679" t="s">
        <v>402</v>
      </c>
      <c r="O2" s="679"/>
      <c r="P2" s="679" t="s">
        <v>403</v>
      </c>
      <c r="Q2" s="679"/>
      <c r="R2" s="679" t="s">
        <v>404</v>
      </c>
      <c r="S2" s="679"/>
      <c r="T2" s="681" t="s">
        <v>405</v>
      </c>
      <c r="U2" s="681"/>
      <c r="V2" s="681" t="s">
        <v>406</v>
      </c>
      <c r="W2" s="681"/>
      <c r="X2" s="681" t="s">
        <v>407</v>
      </c>
      <c r="Y2" s="681"/>
      <c r="Z2" s="680" t="s">
        <v>408</v>
      </c>
      <c r="AA2" s="680"/>
      <c r="AB2" s="680" t="s">
        <v>409</v>
      </c>
      <c r="AC2" s="680"/>
      <c r="AD2" s="680" t="s">
        <v>410</v>
      </c>
      <c r="AE2" s="680"/>
    </row>
    <row r="3" spans="1:31" x14ac:dyDescent="0.25">
      <c r="A3" s="676"/>
      <c r="B3" s="612"/>
      <c r="C3" s="612"/>
      <c r="D3" s="150" t="s">
        <v>18</v>
      </c>
      <c r="E3" s="150" t="s">
        <v>19</v>
      </c>
      <c r="F3" s="150" t="s">
        <v>18</v>
      </c>
      <c r="G3" s="150" t="s">
        <v>19</v>
      </c>
      <c r="H3" s="150" t="s">
        <v>18</v>
      </c>
      <c r="I3" s="150" t="s">
        <v>19</v>
      </c>
      <c r="J3" s="150" t="s">
        <v>18</v>
      </c>
      <c r="K3" s="150" t="s">
        <v>19</v>
      </c>
      <c r="L3" s="151" t="s">
        <v>18</v>
      </c>
      <c r="M3" s="151" t="s">
        <v>19</v>
      </c>
      <c r="N3" s="152" t="s">
        <v>18</v>
      </c>
      <c r="O3" s="152" t="s">
        <v>19</v>
      </c>
      <c r="P3" s="152" t="s">
        <v>18</v>
      </c>
      <c r="Q3" s="152" t="s">
        <v>19</v>
      </c>
      <c r="R3" s="152" t="s">
        <v>18</v>
      </c>
      <c r="S3" s="152" t="s">
        <v>19</v>
      </c>
      <c r="T3" s="153" t="s">
        <v>18</v>
      </c>
      <c r="U3" s="153" t="s">
        <v>19</v>
      </c>
      <c r="V3" s="153" t="s">
        <v>18</v>
      </c>
      <c r="W3" s="153" t="s">
        <v>19</v>
      </c>
      <c r="X3" s="153" t="s">
        <v>18</v>
      </c>
      <c r="Y3" s="153" t="s">
        <v>19</v>
      </c>
      <c r="Z3" s="154" t="s">
        <v>18</v>
      </c>
      <c r="AA3" s="154" t="s">
        <v>19</v>
      </c>
      <c r="AB3" s="154" t="s">
        <v>18</v>
      </c>
      <c r="AC3" s="154" t="s">
        <v>19</v>
      </c>
      <c r="AD3" s="154" t="s">
        <v>18</v>
      </c>
      <c r="AE3" s="154" t="s">
        <v>19</v>
      </c>
    </row>
    <row r="4" spans="1:31" x14ac:dyDescent="0.25">
      <c r="A4" s="682" t="s">
        <v>411</v>
      </c>
      <c r="B4" s="683" t="s">
        <v>412</v>
      </c>
      <c r="C4" s="155" t="s">
        <v>413</v>
      </c>
      <c r="D4" s="100">
        <v>182</v>
      </c>
      <c r="E4" s="100">
        <v>157</v>
      </c>
      <c r="F4" s="100">
        <v>786</v>
      </c>
      <c r="G4" s="100">
        <v>638</v>
      </c>
      <c r="H4" s="100">
        <v>115</v>
      </c>
      <c r="I4" s="100">
        <v>57</v>
      </c>
      <c r="J4" s="100">
        <v>2216</v>
      </c>
      <c r="K4" s="100">
        <v>1102</v>
      </c>
      <c r="L4" s="100">
        <v>17</v>
      </c>
      <c r="M4" s="100">
        <v>7</v>
      </c>
      <c r="N4" s="100">
        <v>55</v>
      </c>
      <c r="O4" s="100">
        <v>62</v>
      </c>
      <c r="P4" s="100">
        <v>65</v>
      </c>
      <c r="Q4" s="100">
        <v>35</v>
      </c>
      <c r="R4" s="100">
        <v>19</v>
      </c>
      <c r="S4" s="100">
        <v>17</v>
      </c>
      <c r="T4" s="100">
        <v>80</v>
      </c>
      <c r="U4" s="100">
        <v>197</v>
      </c>
      <c r="V4" s="100">
        <v>210</v>
      </c>
      <c r="W4" s="100">
        <v>386</v>
      </c>
      <c r="X4" s="100">
        <v>61</v>
      </c>
      <c r="Y4" s="100">
        <v>145</v>
      </c>
      <c r="Z4" s="100">
        <v>3</v>
      </c>
      <c r="AA4" s="100">
        <v>3</v>
      </c>
      <c r="AB4" s="100">
        <v>22</v>
      </c>
      <c r="AC4" s="100">
        <v>22</v>
      </c>
      <c r="AD4" s="100">
        <v>4</v>
      </c>
      <c r="AE4" s="100">
        <v>2</v>
      </c>
    </row>
    <row r="5" spans="1:31" ht="30" x14ac:dyDescent="0.25">
      <c r="A5" s="682"/>
      <c r="B5" s="684"/>
      <c r="C5" s="155" t="s">
        <v>414</v>
      </c>
      <c r="D5" s="100">
        <v>178</v>
      </c>
      <c r="E5" s="100">
        <v>163</v>
      </c>
      <c r="F5" s="100">
        <v>836</v>
      </c>
      <c r="G5" s="100">
        <v>767</v>
      </c>
      <c r="H5" s="100">
        <v>200</v>
      </c>
      <c r="I5" s="100">
        <v>90</v>
      </c>
      <c r="J5" s="100">
        <v>4387</v>
      </c>
      <c r="K5" s="100">
        <v>2580</v>
      </c>
      <c r="L5" s="100">
        <v>12</v>
      </c>
      <c r="M5" s="100">
        <v>4</v>
      </c>
      <c r="N5" s="100">
        <v>4</v>
      </c>
      <c r="O5" s="100">
        <v>3</v>
      </c>
      <c r="P5" s="100">
        <v>156</v>
      </c>
      <c r="Q5" s="100">
        <v>141</v>
      </c>
      <c r="R5" s="100">
        <v>107</v>
      </c>
      <c r="S5" s="100">
        <v>71</v>
      </c>
      <c r="T5" s="100">
        <v>122</v>
      </c>
      <c r="U5" s="100">
        <v>182</v>
      </c>
      <c r="V5" s="100">
        <v>504</v>
      </c>
      <c r="W5" s="100">
        <v>590</v>
      </c>
      <c r="X5" s="100">
        <v>110</v>
      </c>
      <c r="Y5" s="100">
        <v>121</v>
      </c>
      <c r="Z5" s="100">
        <v>4</v>
      </c>
      <c r="AA5" s="100">
        <v>3</v>
      </c>
      <c r="AB5" s="100">
        <v>19</v>
      </c>
      <c r="AC5" s="100">
        <v>21</v>
      </c>
      <c r="AD5" s="100">
        <v>5</v>
      </c>
      <c r="AE5" s="100">
        <v>5</v>
      </c>
    </row>
    <row r="6" spans="1:31" ht="30" x14ac:dyDescent="0.25">
      <c r="A6" s="682"/>
      <c r="B6" s="684"/>
      <c r="C6" s="155" t="s">
        <v>415</v>
      </c>
      <c r="D6" s="100">
        <v>44</v>
      </c>
      <c r="E6" s="100">
        <v>116</v>
      </c>
      <c r="F6" s="100">
        <v>167</v>
      </c>
      <c r="G6" s="100">
        <v>429</v>
      </c>
      <c r="H6" s="100">
        <v>59</v>
      </c>
      <c r="I6" s="100">
        <v>99</v>
      </c>
      <c r="J6" s="100">
        <v>199</v>
      </c>
      <c r="K6" s="100">
        <v>434</v>
      </c>
      <c r="L6" s="100">
        <v>6</v>
      </c>
      <c r="M6" s="100">
        <v>12</v>
      </c>
      <c r="N6" s="100">
        <v>21</v>
      </c>
      <c r="O6" s="100">
        <v>56</v>
      </c>
      <c r="P6" s="100">
        <v>30</v>
      </c>
      <c r="Q6" s="100">
        <v>112</v>
      </c>
      <c r="R6" s="100">
        <v>0</v>
      </c>
      <c r="S6" s="100">
        <v>7</v>
      </c>
      <c r="T6" s="100">
        <v>51</v>
      </c>
      <c r="U6" s="100">
        <v>66</v>
      </c>
      <c r="V6" s="100">
        <v>137</v>
      </c>
      <c r="W6" s="100">
        <v>243</v>
      </c>
      <c r="X6" s="100">
        <v>38</v>
      </c>
      <c r="Y6" s="100">
        <v>65</v>
      </c>
      <c r="Z6" s="100">
        <v>2</v>
      </c>
      <c r="AA6" s="100">
        <v>2</v>
      </c>
      <c r="AB6" s="100">
        <v>11</v>
      </c>
      <c r="AC6" s="100">
        <v>18</v>
      </c>
      <c r="AD6" s="100">
        <v>1</v>
      </c>
      <c r="AE6" s="100">
        <v>1</v>
      </c>
    </row>
    <row r="7" spans="1:31" x14ac:dyDescent="0.25">
      <c r="A7" s="682"/>
      <c r="B7" s="685"/>
      <c r="C7" s="155" t="s">
        <v>416</v>
      </c>
      <c r="D7" s="100">
        <v>35</v>
      </c>
      <c r="E7" s="100">
        <v>66</v>
      </c>
      <c r="F7" s="100">
        <v>206</v>
      </c>
      <c r="G7" s="100">
        <v>259</v>
      </c>
      <c r="H7" s="100">
        <v>42</v>
      </c>
      <c r="I7" s="100">
        <v>34</v>
      </c>
      <c r="J7" s="100"/>
      <c r="K7" s="100"/>
      <c r="L7" s="100">
        <v>2</v>
      </c>
      <c r="M7" s="100"/>
      <c r="N7" s="100">
        <v>6</v>
      </c>
      <c r="O7" s="100">
        <v>8</v>
      </c>
      <c r="P7" s="100">
        <v>12</v>
      </c>
      <c r="Q7" s="100">
        <v>10</v>
      </c>
      <c r="R7" s="100"/>
      <c r="S7" s="100"/>
      <c r="T7" s="100"/>
      <c r="U7" s="100"/>
      <c r="V7" s="100"/>
      <c r="W7" s="100"/>
      <c r="X7" s="100"/>
      <c r="Y7" s="100"/>
      <c r="Z7" s="100">
        <v>1</v>
      </c>
      <c r="AA7" s="100">
        <v>2</v>
      </c>
      <c r="AB7" s="100">
        <v>1</v>
      </c>
      <c r="AC7" s="100">
        <v>2</v>
      </c>
      <c r="AD7" s="100">
        <v>0</v>
      </c>
      <c r="AE7" s="100">
        <v>0</v>
      </c>
    </row>
    <row r="8" spans="1:31" ht="30" x14ac:dyDescent="0.25">
      <c r="A8" s="682"/>
      <c r="B8" s="683" t="s">
        <v>417</v>
      </c>
      <c r="C8" s="155" t="s">
        <v>418</v>
      </c>
      <c r="D8" s="156">
        <v>112</v>
      </c>
      <c r="E8" s="156">
        <v>55</v>
      </c>
      <c r="F8" s="156">
        <v>330</v>
      </c>
      <c r="G8" s="156">
        <v>194</v>
      </c>
      <c r="H8" s="156">
        <v>148</v>
      </c>
      <c r="I8" s="156">
        <v>66</v>
      </c>
      <c r="J8" s="156">
        <v>314</v>
      </c>
      <c r="K8" s="156">
        <v>125</v>
      </c>
      <c r="L8" s="156">
        <v>19</v>
      </c>
      <c r="M8" s="156">
        <v>4</v>
      </c>
      <c r="N8" s="156" t="s">
        <v>419</v>
      </c>
      <c r="O8" s="156">
        <v>1</v>
      </c>
      <c r="P8" s="156">
        <v>61</v>
      </c>
      <c r="Q8" s="156">
        <v>42</v>
      </c>
      <c r="R8" s="156">
        <v>8</v>
      </c>
      <c r="S8" s="156">
        <v>7</v>
      </c>
      <c r="T8" s="157">
        <v>39</v>
      </c>
      <c r="U8" s="157">
        <v>23</v>
      </c>
      <c r="V8" s="157">
        <v>150</v>
      </c>
      <c r="W8" s="157">
        <v>80</v>
      </c>
      <c r="X8" s="157">
        <v>45</v>
      </c>
      <c r="Y8" s="157">
        <v>25</v>
      </c>
      <c r="Z8" s="156">
        <v>4</v>
      </c>
      <c r="AA8" s="156">
        <v>1</v>
      </c>
      <c r="AB8" s="156">
        <v>24</v>
      </c>
      <c r="AC8" s="156">
        <v>9</v>
      </c>
      <c r="AD8" s="156">
        <v>2</v>
      </c>
      <c r="AE8" s="156" t="s">
        <v>419</v>
      </c>
    </row>
    <row r="9" spans="1:31" x14ac:dyDescent="0.25">
      <c r="A9" s="682"/>
      <c r="B9" s="685"/>
      <c r="C9" s="155" t="s">
        <v>420</v>
      </c>
      <c r="D9" s="100">
        <v>130</v>
      </c>
      <c r="E9" s="100">
        <v>144</v>
      </c>
      <c r="F9" s="100">
        <v>648</v>
      </c>
      <c r="G9" s="100">
        <v>586</v>
      </c>
      <c r="H9" s="100">
        <v>129</v>
      </c>
      <c r="I9" s="100">
        <v>71</v>
      </c>
      <c r="J9" s="100">
        <v>345</v>
      </c>
      <c r="K9" s="100">
        <v>269</v>
      </c>
      <c r="L9" s="100">
        <v>6</v>
      </c>
      <c r="M9" s="100">
        <v>2</v>
      </c>
      <c r="N9" s="100">
        <v>60</v>
      </c>
      <c r="O9" s="100">
        <v>83</v>
      </c>
      <c r="P9" s="100">
        <v>25</v>
      </c>
      <c r="Q9" s="100">
        <v>18</v>
      </c>
      <c r="R9" s="100">
        <v>5</v>
      </c>
      <c r="S9" s="100">
        <v>1</v>
      </c>
      <c r="T9" s="100">
        <v>141</v>
      </c>
      <c r="U9" s="100">
        <v>105</v>
      </c>
      <c r="V9" s="100">
        <v>156</v>
      </c>
      <c r="W9" s="100">
        <v>148</v>
      </c>
      <c r="X9" s="100">
        <v>44</v>
      </c>
      <c r="Y9" s="100">
        <v>26</v>
      </c>
      <c r="Z9" s="100">
        <v>10</v>
      </c>
      <c r="AA9" s="100">
        <v>4</v>
      </c>
      <c r="AB9" s="100">
        <v>26</v>
      </c>
      <c r="AC9" s="100">
        <v>26</v>
      </c>
      <c r="AD9" s="100"/>
      <c r="AE9" s="100">
        <v>1</v>
      </c>
    </row>
    <row r="10" spans="1:31" ht="30" x14ac:dyDescent="0.25">
      <c r="A10" s="682"/>
      <c r="B10" s="683" t="s">
        <v>421</v>
      </c>
      <c r="C10" s="155" t="s">
        <v>422</v>
      </c>
      <c r="D10" s="100">
        <v>124</v>
      </c>
      <c r="E10" s="100">
        <v>74</v>
      </c>
      <c r="F10" s="100">
        <v>477</v>
      </c>
      <c r="G10" s="100">
        <v>273</v>
      </c>
      <c r="H10" s="100">
        <v>135</v>
      </c>
      <c r="I10" s="100">
        <v>66</v>
      </c>
      <c r="J10" s="100">
        <v>292</v>
      </c>
      <c r="K10" s="100">
        <v>156</v>
      </c>
      <c r="L10" s="100">
        <v>14</v>
      </c>
      <c r="M10" s="100">
        <v>10</v>
      </c>
      <c r="N10" s="100">
        <v>14</v>
      </c>
      <c r="O10" s="100">
        <v>10</v>
      </c>
      <c r="P10" s="100">
        <v>63</v>
      </c>
      <c r="Q10" s="100">
        <v>30</v>
      </c>
      <c r="R10" s="100">
        <v>6</v>
      </c>
      <c r="S10" s="100">
        <v>1</v>
      </c>
      <c r="T10" s="100">
        <v>49</v>
      </c>
      <c r="U10" s="100">
        <v>49</v>
      </c>
      <c r="V10" s="100">
        <v>69</v>
      </c>
      <c r="W10" s="100">
        <v>59</v>
      </c>
      <c r="X10" s="100">
        <v>31</v>
      </c>
      <c r="Y10" s="100">
        <v>38</v>
      </c>
      <c r="Z10" s="100">
        <v>1</v>
      </c>
      <c r="AA10" s="100">
        <v>0</v>
      </c>
      <c r="AB10" s="100">
        <v>8</v>
      </c>
      <c r="AC10" s="100">
        <v>1</v>
      </c>
      <c r="AD10" s="100">
        <v>0</v>
      </c>
      <c r="AE10" s="100">
        <v>1</v>
      </c>
    </row>
    <row r="11" spans="1:31" ht="30" x14ac:dyDescent="0.25">
      <c r="A11" s="682"/>
      <c r="B11" s="685"/>
      <c r="C11" s="155" t="s">
        <v>423</v>
      </c>
      <c r="D11" s="100">
        <v>99</v>
      </c>
      <c r="E11" s="100">
        <v>61</v>
      </c>
      <c r="F11" s="100">
        <v>532</v>
      </c>
      <c r="G11" s="100">
        <v>441</v>
      </c>
      <c r="H11" s="100">
        <v>163</v>
      </c>
      <c r="I11" s="100">
        <v>100</v>
      </c>
      <c r="J11" s="100">
        <v>1174</v>
      </c>
      <c r="K11" s="100">
        <v>814</v>
      </c>
      <c r="L11" s="100">
        <v>30</v>
      </c>
      <c r="M11" s="100">
        <v>15</v>
      </c>
      <c r="N11" s="158">
        <v>10</v>
      </c>
      <c r="O11" s="158">
        <v>12</v>
      </c>
      <c r="P11" s="158">
        <v>41</v>
      </c>
      <c r="Q11" s="158">
        <v>39</v>
      </c>
      <c r="R11" s="158">
        <v>34</v>
      </c>
      <c r="S11" s="158">
        <v>20</v>
      </c>
      <c r="T11" s="100">
        <v>41</v>
      </c>
      <c r="U11" s="100">
        <v>34</v>
      </c>
      <c r="V11" s="100">
        <v>88</v>
      </c>
      <c r="W11" s="100">
        <v>80</v>
      </c>
      <c r="X11" s="100">
        <v>14</v>
      </c>
      <c r="Y11" s="100">
        <v>21</v>
      </c>
      <c r="Z11" s="100">
        <v>1</v>
      </c>
      <c r="AA11" s="100">
        <v>1</v>
      </c>
      <c r="AB11" s="100">
        <v>13</v>
      </c>
      <c r="AC11" s="100">
        <v>4</v>
      </c>
      <c r="AD11" s="100">
        <v>0</v>
      </c>
      <c r="AE11" s="100">
        <v>1</v>
      </c>
    </row>
    <row r="12" spans="1:31" ht="30" customHeight="1" x14ac:dyDescent="0.25">
      <c r="A12" s="682"/>
      <c r="B12" s="683" t="s">
        <v>424</v>
      </c>
      <c r="C12" s="155" t="s">
        <v>425</v>
      </c>
      <c r="D12" s="100">
        <v>197</v>
      </c>
      <c r="E12" s="100">
        <v>47</v>
      </c>
      <c r="F12" s="100">
        <v>746</v>
      </c>
      <c r="G12" s="100">
        <v>178</v>
      </c>
      <c r="H12" s="100">
        <v>172</v>
      </c>
      <c r="I12" s="100">
        <v>57</v>
      </c>
      <c r="J12" s="100">
        <v>767</v>
      </c>
      <c r="K12" s="100">
        <v>207</v>
      </c>
      <c r="L12" s="100">
        <v>26</v>
      </c>
      <c r="M12" s="100">
        <v>8</v>
      </c>
      <c r="N12" s="100">
        <v>20</v>
      </c>
      <c r="O12" s="100">
        <v>10</v>
      </c>
      <c r="P12" s="100">
        <v>30</v>
      </c>
      <c r="Q12" s="100">
        <v>10</v>
      </c>
      <c r="R12" s="100">
        <v>45</v>
      </c>
      <c r="S12" s="100">
        <v>8</v>
      </c>
      <c r="T12" s="100">
        <v>121</v>
      </c>
      <c r="U12" s="100">
        <v>50</v>
      </c>
      <c r="V12" s="100">
        <v>347</v>
      </c>
      <c r="W12" s="100">
        <v>296</v>
      </c>
      <c r="X12" s="100">
        <v>47</v>
      </c>
      <c r="Y12" s="100">
        <v>20</v>
      </c>
      <c r="Z12" s="100">
        <v>3</v>
      </c>
      <c r="AA12" s="100">
        <v>3</v>
      </c>
      <c r="AB12" s="100">
        <v>94</v>
      </c>
      <c r="AC12" s="100">
        <v>29</v>
      </c>
      <c r="AD12" s="100">
        <v>2</v>
      </c>
      <c r="AE12" s="100">
        <v>0</v>
      </c>
    </row>
    <row r="13" spans="1:31" ht="15.75" x14ac:dyDescent="0.25">
      <c r="A13" s="682"/>
      <c r="B13" s="685"/>
      <c r="C13" s="155" t="s">
        <v>426</v>
      </c>
      <c r="D13" s="100">
        <v>161</v>
      </c>
      <c r="E13" s="100">
        <v>44</v>
      </c>
      <c r="F13" s="100">
        <v>634</v>
      </c>
      <c r="G13" s="100">
        <v>149</v>
      </c>
      <c r="H13" s="100">
        <v>214</v>
      </c>
      <c r="I13" s="100">
        <v>40</v>
      </c>
      <c r="J13" s="100">
        <v>928</v>
      </c>
      <c r="K13" s="100">
        <v>227</v>
      </c>
      <c r="L13" s="159">
        <v>23</v>
      </c>
      <c r="M13" s="159">
        <v>7</v>
      </c>
      <c r="N13" s="100">
        <v>3</v>
      </c>
      <c r="O13" s="100">
        <v>2</v>
      </c>
      <c r="P13" s="100">
        <v>23</v>
      </c>
      <c r="Q13" s="100">
        <v>5</v>
      </c>
      <c r="R13" s="100">
        <v>58</v>
      </c>
      <c r="S13" s="100">
        <v>11</v>
      </c>
      <c r="T13" s="100">
        <v>127</v>
      </c>
      <c r="U13" s="100">
        <v>88</v>
      </c>
      <c r="V13" s="100">
        <v>239</v>
      </c>
      <c r="W13" s="100">
        <v>193</v>
      </c>
      <c r="X13" s="100">
        <v>84</v>
      </c>
      <c r="Y13" s="100">
        <v>26</v>
      </c>
      <c r="Z13" s="100">
        <v>8</v>
      </c>
      <c r="AA13" s="100">
        <v>3</v>
      </c>
      <c r="AB13" s="100">
        <v>54</v>
      </c>
      <c r="AC13" s="100">
        <v>21</v>
      </c>
      <c r="AD13" s="100">
        <v>2</v>
      </c>
      <c r="AE13" s="100">
        <v>0</v>
      </c>
    </row>
    <row r="14" spans="1:31" x14ac:dyDescent="0.25">
      <c r="C14" s="160" t="s">
        <v>50</v>
      </c>
      <c r="D14" s="68">
        <f>SUM(D4:D13)</f>
        <v>1262</v>
      </c>
      <c r="E14" s="68">
        <f t="shared" ref="E14:AE14" si="0">SUM(E4:E13)</f>
        <v>927</v>
      </c>
      <c r="F14" s="68">
        <f t="shared" si="0"/>
        <v>5362</v>
      </c>
      <c r="G14" s="68">
        <f t="shared" si="0"/>
        <v>3914</v>
      </c>
      <c r="H14" s="68">
        <f t="shared" si="0"/>
        <v>1377</v>
      </c>
      <c r="I14" s="68">
        <f t="shared" si="0"/>
        <v>680</v>
      </c>
      <c r="J14" s="68">
        <f t="shared" si="0"/>
        <v>10622</v>
      </c>
      <c r="K14" s="68">
        <f t="shared" si="0"/>
        <v>5914</v>
      </c>
      <c r="L14" s="68">
        <f t="shared" si="0"/>
        <v>155</v>
      </c>
      <c r="M14" s="68">
        <f t="shared" si="0"/>
        <v>69</v>
      </c>
      <c r="N14" s="68">
        <f t="shared" si="0"/>
        <v>193</v>
      </c>
      <c r="O14" s="68">
        <f t="shared" si="0"/>
        <v>247</v>
      </c>
      <c r="P14" s="68">
        <f t="shared" si="0"/>
        <v>506</v>
      </c>
      <c r="Q14" s="68">
        <f t="shared" si="0"/>
        <v>442</v>
      </c>
      <c r="R14" s="68">
        <f t="shared" si="0"/>
        <v>282</v>
      </c>
      <c r="S14" s="68">
        <f t="shared" si="0"/>
        <v>143</v>
      </c>
      <c r="T14" s="68">
        <f t="shared" si="0"/>
        <v>771</v>
      </c>
      <c r="U14" s="68">
        <f t="shared" si="0"/>
        <v>794</v>
      </c>
      <c r="V14" s="68">
        <f t="shared" si="0"/>
        <v>1900</v>
      </c>
      <c r="W14" s="68">
        <f t="shared" si="0"/>
        <v>2075</v>
      </c>
      <c r="X14" s="68">
        <f t="shared" si="0"/>
        <v>474</v>
      </c>
      <c r="Y14" s="68">
        <f t="shared" si="0"/>
        <v>487</v>
      </c>
      <c r="Z14" s="68">
        <f t="shared" si="0"/>
        <v>37</v>
      </c>
      <c r="AA14" s="68">
        <f t="shared" si="0"/>
        <v>22</v>
      </c>
      <c r="AB14" s="68">
        <f t="shared" si="0"/>
        <v>272</v>
      </c>
      <c r="AC14" s="68">
        <f t="shared" si="0"/>
        <v>153</v>
      </c>
      <c r="AD14" s="68">
        <f t="shared" si="0"/>
        <v>16</v>
      </c>
      <c r="AE14" s="68">
        <f t="shared" si="0"/>
        <v>11</v>
      </c>
    </row>
  </sheetData>
  <mergeCells count="23">
    <mergeCell ref="X2:Y2"/>
    <mergeCell ref="Z2:AA2"/>
    <mergeCell ref="A4:A13"/>
    <mergeCell ref="B4:B7"/>
    <mergeCell ref="B8:B9"/>
    <mergeCell ref="B10:B11"/>
    <mergeCell ref="B12:B13"/>
    <mergeCell ref="A1:AE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AB2:AC2"/>
    <mergeCell ref="AD2:AE2"/>
    <mergeCell ref="P2:Q2"/>
    <mergeCell ref="R2:S2"/>
    <mergeCell ref="T2:U2"/>
    <mergeCell ref="V2:W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workbookViewId="0">
      <selection activeCell="G23" sqref="G23"/>
    </sheetView>
  </sheetViews>
  <sheetFormatPr defaultRowHeight="15" x14ac:dyDescent="0.25"/>
  <cols>
    <col min="1" max="1" width="26.42578125" style="68" customWidth="1"/>
    <col min="2" max="2" width="33.85546875" style="68" customWidth="1"/>
    <col min="3" max="3" width="51.42578125" style="68" customWidth="1"/>
    <col min="4" max="4" width="6.85546875" style="68" customWidth="1"/>
    <col min="5" max="5" width="7.5703125" style="68" customWidth="1"/>
    <col min="6" max="6" width="6.85546875" style="68" customWidth="1"/>
    <col min="7" max="7" width="7.42578125" style="68" customWidth="1"/>
    <col min="8" max="8" width="6.7109375" style="68" customWidth="1"/>
    <col min="9" max="9" width="7.7109375" style="68" customWidth="1"/>
    <col min="10" max="10" width="6.7109375" style="68" customWidth="1"/>
    <col min="11" max="11" width="7.5703125" style="68" customWidth="1"/>
    <col min="12" max="12" width="6.7109375" style="68" customWidth="1"/>
    <col min="13" max="13" width="7.7109375" style="68" customWidth="1"/>
    <col min="14" max="14" width="7" style="68" customWidth="1"/>
    <col min="15" max="15" width="7.5703125" style="68" customWidth="1"/>
    <col min="16" max="16" width="6.85546875" style="68" customWidth="1"/>
    <col min="17" max="17" width="7.140625" style="68" customWidth="1"/>
    <col min="18" max="18" width="6.5703125" style="68" customWidth="1"/>
    <col min="19" max="19" width="7.85546875" style="68" customWidth="1"/>
    <col min="20" max="20" width="7.28515625" style="68" customWidth="1"/>
    <col min="21" max="21" width="7.85546875" style="68" customWidth="1"/>
    <col min="22" max="22" width="7.140625" style="68" customWidth="1"/>
    <col min="23" max="23" width="8.140625" style="68" customWidth="1"/>
    <col min="24" max="24" width="7.28515625" style="68" customWidth="1"/>
    <col min="25" max="25" width="6.42578125" style="68" customWidth="1"/>
    <col min="26" max="26" width="7.5703125" style="68" customWidth="1"/>
    <col min="27" max="27" width="8.5703125" style="68" customWidth="1"/>
    <col min="28" max="28" width="7.28515625" style="68" customWidth="1"/>
    <col min="29" max="29" width="5.85546875" style="68" customWidth="1"/>
    <col min="30" max="30" width="6.85546875" style="68" customWidth="1"/>
    <col min="31" max="31" width="8" style="68" customWidth="1"/>
    <col min="32" max="16384" width="9.140625" style="68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x14ac:dyDescent="0.25">
      <c r="A2" s="67" t="s">
        <v>0</v>
      </c>
      <c r="B2" s="67" t="s">
        <v>12</v>
      </c>
      <c r="C2" s="67" t="s">
        <v>1</v>
      </c>
      <c r="D2" s="459" t="s">
        <v>15</v>
      </c>
      <c r="E2" s="548"/>
      <c r="F2" s="549" t="s">
        <v>7</v>
      </c>
      <c r="G2" s="550"/>
      <c r="H2" s="549" t="s">
        <v>13</v>
      </c>
      <c r="I2" s="550"/>
      <c r="J2" s="551" t="s">
        <v>8</v>
      </c>
      <c r="K2" s="552"/>
      <c r="L2" s="553" t="s">
        <v>11</v>
      </c>
      <c r="M2" s="554"/>
      <c r="N2" s="547" t="s">
        <v>9</v>
      </c>
      <c r="O2" s="548"/>
      <c r="P2" s="547" t="s">
        <v>14</v>
      </c>
      <c r="Q2" s="548"/>
      <c r="R2" s="547" t="s">
        <v>10</v>
      </c>
      <c r="S2" s="548"/>
      <c r="T2" s="547" t="s">
        <v>2</v>
      </c>
      <c r="U2" s="548"/>
      <c r="V2" s="547" t="s">
        <v>3</v>
      </c>
      <c r="W2" s="548"/>
      <c r="X2" s="547" t="s">
        <v>16</v>
      </c>
      <c r="Y2" s="548"/>
      <c r="Z2" s="547" t="s">
        <v>4</v>
      </c>
      <c r="AA2" s="548"/>
      <c r="AB2" s="547" t="s">
        <v>5</v>
      </c>
      <c r="AC2" s="548"/>
      <c r="AD2" s="547" t="s">
        <v>6</v>
      </c>
      <c r="AE2" s="548"/>
    </row>
    <row r="3" spans="1:31" x14ac:dyDescent="0.25">
      <c r="A3" s="67"/>
      <c r="B3" s="67"/>
      <c r="C3" s="67"/>
      <c r="D3" s="161" t="s">
        <v>18</v>
      </c>
      <c r="E3" s="67" t="s">
        <v>19</v>
      </c>
      <c r="F3" s="67" t="s">
        <v>18</v>
      </c>
      <c r="G3" s="67" t="s">
        <v>19</v>
      </c>
      <c r="H3" s="67" t="s">
        <v>18</v>
      </c>
      <c r="I3" s="67" t="s">
        <v>19</v>
      </c>
      <c r="J3" s="67" t="s">
        <v>18</v>
      </c>
      <c r="K3" s="67" t="s">
        <v>19</v>
      </c>
      <c r="L3" s="67" t="s">
        <v>18</v>
      </c>
      <c r="M3" s="67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67" t="s">
        <v>18</v>
      </c>
      <c r="U3" s="67" t="s">
        <v>19</v>
      </c>
      <c r="V3" s="67" t="s">
        <v>18</v>
      </c>
      <c r="W3" s="67" t="s">
        <v>19</v>
      </c>
      <c r="X3" s="67" t="s">
        <v>18</v>
      </c>
      <c r="Y3" s="67" t="s">
        <v>19</v>
      </c>
      <c r="Z3" s="67" t="s">
        <v>18</v>
      </c>
      <c r="AA3" s="67" t="s">
        <v>19</v>
      </c>
      <c r="AB3" s="67" t="s">
        <v>18</v>
      </c>
      <c r="AC3" s="67" t="s">
        <v>19</v>
      </c>
      <c r="AD3" s="67" t="s">
        <v>18</v>
      </c>
      <c r="AE3" s="67" t="s">
        <v>19</v>
      </c>
    </row>
    <row r="4" spans="1:31" x14ac:dyDescent="0.25">
      <c r="A4" s="3" t="s">
        <v>34</v>
      </c>
      <c r="B4" s="3" t="s">
        <v>440</v>
      </c>
      <c r="C4" s="4" t="s">
        <v>441</v>
      </c>
      <c r="D4" s="162">
        <v>16</v>
      </c>
      <c r="E4" s="162">
        <v>25</v>
      </c>
      <c r="F4" s="162">
        <v>95</v>
      </c>
      <c r="G4" s="162">
        <v>239</v>
      </c>
      <c r="H4" s="162">
        <v>31</v>
      </c>
      <c r="I4" s="162">
        <v>58</v>
      </c>
      <c r="J4" s="162">
        <v>80</v>
      </c>
      <c r="K4" s="162">
        <v>158</v>
      </c>
      <c r="L4" s="162">
        <v>7</v>
      </c>
      <c r="M4" s="162">
        <v>23</v>
      </c>
      <c r="N4" s="162">
        <v>6</v>
      </c>
      <c r="O4" s="162">
        <v>23</v>
      </c>
      <c r="P4" s="162">
        <v>12</v>
      </c>
      <c r="Q4" s="162">
        <v>48</v>
      </c>
      <c r="R4" s="162">
        <v>9</v>
      </c>
      <c r="S4" s="162">
        <v>11</v>
      </c>
      <c r="T4" s="162">
        <v>8</v>
      </c>
      <c r="U4" s="162">
        <v>31</v>
      </c>
      <c r="V4" s="162">
        <v>27</v>
      </c>
      <c r="W4" s="162">
        <v>59</v>
      </c>
      <c r="X4" s="162">
        <v>5</v>
      </c>
      <c r="Y4" s="162">
        <v>15</v>
      </c>
      <c r="Z4" s="162">
        <v>4</v>
      </c>
      <c r="AA4" s="162">
        <v>2</v>
      </c>
      <c r="AB4" s="162">
        <v>17</v>
      </c>
      <c r="AC4" s="162">
        <v>25</v>
      </c>
      <c r="AD4" s="162">
        <v>2</v>
      </c>
      <c r="AE4" s="162">
        <v>2</v>
      </c>
    </row>
    <row r="5" spans="1:31" x14ac:dyDescent="0.25">
      <c r="A5" s="3" t="s">
        <v>34</v>
      </c>
      <c r="B5" s="3" t="s">
        <v>440</v>
      </c>
      <c r="C5" s="4" t="s">
        <v>375</v>
      </c>
      <c r="D5" s="162">
        <v>22</v>
      </c>
      <c r="E5" s="162">
        <v>1</v>
      </c>
      <c r="F5" s="162">
        <v>87</v>
      </c>
      <c r="G5" s="162">
        <v>128</v>
      </c>
      <c r="H5" s="162">
        <v>68</v>
      </c>
      <c r="I5" s="162">
        <v>82</v>
      </c>
      <c r="J5" s="162">
        <v>156</v>
      </c>
      <c r="K5" s="162">
        <v>113</v>
      </c>
      <c r="L5" s="162">
        <v>4</v>
      </c>
      <c r="M5" s="162">
        <v>6</v>
      </c>
      <c r="N5" s="162">
        <v>7</v>
      </c>
      <c r="O5" s="162">
        <v>13</v>
      </c>
      <c r="P5" s="162">
        <v>9</v>
      </c>
      <c r="Q5" s="162">
        <v>10</v>
      </c>
      <c r="R5" s="162">
        <v>8</v>
      </c>
      <c r="S5" s="162">
        <v>6</v>
      </c>
      <c r="T5" s="162">
        <v>16</v>
      </c>
      <c r="U5" s="162">
        <v>18</v>
      </c>
      <c r="V5" s="162">
        <v>31</v>
      </c>
      <c r="W5" s="162">
        <v>41</v>
      </c>
      <c r="X5" s="162">
        <v>15</v>
      </c>
      <c r="Y5" s="162">
        <v>20</v>
      </c>
      <c r="Z5" s="162">
        <v>1</v>
      </c>
      <c r="AA5" s="162">
        <v>7</v>
      </c>
      <c r="AB5" s="162">
        <v>25</v>
      </c>
      <c r="AC5" s="162">
        <v>21</v>
      </c>
      <c r="AD5" s="162">
        <v>5</v>
      </c>
      <c r="AE5" s="162">
        <v>1</v>
      </c>
    </row>
    <row r="6" spans="1:31" x14ac:dyDescent="0.25">
      <c r="A6" s="3" t="s">
        <v>34</v>
      </c>
      <c r="B6" s="3" t="s">
        <v>440</v>
      </c>
      <c r="C6" s="4" t="s">
        <v>442</v>
      </c>
      <c r="D6" s="162">
        <v>29</v>
      </c>
      <c r="E6" s="162">
        <v>21</v>
      </c>
      <c r="F6" s="162">
        <v>118</v>
      </c>
      <c r="G6" s="162">
        <v>188</v>
      </c>
      <c r="H6" s="162">
        <v>42</v>
      </c>
      <c r="I6" s="162">
        <v>75</v>
      </c>
      <c r="J6" s="162">
        <v>254</v>
      </c>
      <c r="K6" s="162">
        <v>213</v>
      </c>
      <c r="L6" s="162">
        <v>10</v>
      </c>
      <c r="M6" s="162">
        <v>12</v>
      </c>
      <c r="N6" s="162">
        <v>1</v>
      </c>
      <c r="O6" s="162">
        <v>4</v>
      </c>
      <c r="P6" s="162">
        <v>14</v>
      </c>
      <c r="Q6" s="162">
        <v>19</v>
      </c>
      <c r="R6" s="162">
        <v>12</v>
      </c>
      <c r="S6" s="162">
        <v>11</v>
      </c>
      <c r="T6" s="162">
        <v>14</v>
      </c>
      <c r="U6" s="162">
        <v>10</v>
      </c>
      <c r="V6" s="162">
        <v>18</v>
      </c>
      <c r="W6" s="162">
        <v>18</v>
      </c>
      <c r="X6" s="162">
        <v>10</v>
      </c>
      <c r="Y6" s="162">
        <v>8</v>
      </c>
      <c r="Z6" s="162">
        <v>6</v>
      </c>
      <c r="AA6" s="162">
        <v>3</v>
      </c>
      <c r="AB6" s="162">
        <v>36</v>
      </c>
      <c r="AC6" s="162">
        <v>33</v>
      </c>
      <c r="AD6" s="162">
        <v>7</v>
      </c>
      <c r="AE6" s="162">
        <v>3</v>
      </c>
    </row>
    <row r="7" spans="1:31" x14ac:dyDescent="0.25">
      <c r="A7" s="3" t="s">
        <v>34</v>
      </c>
      <c r="B7" s="3" t="s">
        <v>443</v>
      </c>
      <c r="C7" s="4" t="s">
        <v>444</v>
      </c>
      <c r="D7" s="162">
        <v>60</v>
      </c>
      <c r="E7" s="162">
        <v>35</v>
      </c>
      <c r="F7" s="162">
        <v>242</v>
      </c>
      <c r="G7" s="162">
        <v>149</v>
      </c>
      <c r="H7" s="162">
        <v>68</v>
      </c>
      <c r="I7" s="162">
        <v>89</v>
      </c>
      <c r="J7" s="162">
        <v>354</v>
      </c>
      <c r="K7" s="162">
        <v>265</v>
      </c>
      <c r="L7" s="162">
        <v>30</v>
      </c>
      <c r="M7" s="162">
        <v>24</v>
      </c>
      <c r="N7" s="162">
        <v>2</v>
      </c>
      <c r="O7" s="162">
        <v>5</v>
      </c>
      <c r="P7" s="162">
        <v>8</v>
      </c>
      <c r="Q7" s="162">
        <v>22</v>
      </c>
      <c r="R7" s="162">
        <v>9</v>
      </c>
      <c r="S7" s="162">
        <v>6</v>
      </c>
      <c r="T7" s="162">
        <v>37</v>
      </c>
      <c r="U7" s="162">
        <v>29</v>
      </c>
      <c r="V7" s="162">
        <v>82</v>
      </c>
      <c r="W7" s="162">
        <v>82</v>
      </c>
      <c r="X7" s="162">
        <v>29</v>
      </c>
      <c r="Y7" s="162">
        <v>34</v>
      </c>
      <c r="Z7" s="162">
        <v>5</v>
      </c>
      <c r="AA7" s="162">
        <v>3</v>
      </c>
      <c r="AB7" s="162">
        <v>34</v>
      </c>
      <c r="AC7" s="162">
        <v>21</v>
      </c>
      <c r="AD7" s="162">
        <v>2</v>
      </c>
      <c r="AE7" s="162">
        <v>2</v>
      </c>
    </row>
    <row r="8" spans="1:31" x14ac:dyDescent="0.25">
      <c r="A8" s="3" t="s">
        <v>34</v>
      </c>
      <c r="B8" s="3" t="s">
        <v>443</v>
      </c>
      <c r="C8" s="4" t="s">
        <v>445</v>
      </c>
      <c r="D8" s="162">
        <v>10</v>
      </c>
      <c r="E8" s="162">
        <v>43</v>
      </c>
      <c r="F8" s="162">
        <v>98</v>
      </c>
      <c r="G8" s="162">
        <v>331</v>
      </c>
      <c r="H8" s="162">
        <v>43</v>
      </c>
      <c r="I8" s="162">
        <v>79</v>
      </c>
      <c r="J8" s="162">
        <v>119</v>
      </c>
      <c r="K8" s="162">
        <v>275</v>
      </c>
      <c r="L8" s="162">
        <v>9</v>
      </c>
      <c r="M8" s="162">
        <v>43</v>
      </c>
      <c r="N8" s="162">
        <v>6</v>
      </c>
      <c r="O8" s="162">
        <v>14</v>
      </c>
      <c r="P8" s="162">
        <v>3</v>
      </c>
      <c r="Q8" s="162">
        <v>24</v>
      </c>
      <c r="R8" s="162">
        <v>5</v>
      </c>
      <c r="S8" s="162">
        <v>8</v>
      </c>
      <c r="T8" s="162">
        <v>10</v>
      </c>
      <c r="U8" s="162">
        <v>25</v>
      </c>
      <c r="V8" s="162">
        <v>19</v>
      </c>
      <c r="W8" s="162">
        <v>66</v>
      </c>
      <c r="X8" s="162">
        <v>2</v>
      </c>
      <c r="Y8" s="162">
        <v>26</v>
      </c>
      <c r="Z8" s="162">
        <v>0</v>
      </c>
      <c r="AA8" s="162">
        <v>0</v>
      </c>
      <c r="AB8" s="162">
        <v>7</v>
      </c>
      <c r="AC8" s="162">
        <v>32</v>
      </c>
      <c r="AD8" s="162">
        <v>0</v>
      </c>
      <c r="AE8" s="162">
        <v>2</v>
      </c>
    </row>
    <row r="9" spans="1:31" x14ac:dyDescent="0.25">
      <c r="A9" s="3" t="s">
        <v>34</v>
      </c>
      <c r="B9" s="3" t="s">
        <v>443</v>
      </c>
      <c r="C9" s="4" t="s">
        <v>446</v>
      </c>
      <c r="D9" s="162">
        <v>65</v>
      </c>
      <c r="E9" s="162">
        <v>166</v>
      </c>
      <c r="F9" s="162">
        <v>148</v>
      </c>
      <c r="G9" s="162">
        <v>436</v>
      </c>
      <c r="H9" s="162">
        <v>53</v>
      </c>
      <c r="I9" s="162">
        <v>155</v>
      </c>
      <c r="J9" s="162">
        <v>108</v>
      </c>
      <c r="K9" s="162">
        <v>234</v>
      </c>
      <c r="L9" s="162">
        <v>9</v>
      </c>
      <c r="M9" s="162">
        <v>37</v>
      </c>
      <c r="N9" s="162">
        <v>1</v>
      </c>
      <c r="O9" s="162">
        <v>1</v>
      </c>
      <c r="P9" s="162">
        <v>25</v>
      </c>
      <c r="Q9" s="162">
        <v>56</v>
      </c>
      <c r="R9" s="162">
        <v>6</v>
      </c>
      <c r="S9" s="162">
        <v>11</v>
      </c>
      <c r="T9" s="162">
        <v>14</v>
      </c>
      <c r="U9" s="162">
        <v>66</v>
      </c>
      <c r="V9" s="162">
        <v>46</v>
      </c>
      <c r="W9" s="162">
        <v>142</v>
      </c>
      <c r="X9" s="162">
        <v>20</v>
      </c>
      <c r="Y9" s="162">
        <v>47</v>
      </c>
      <c r="Z9" s="162">
        <v>6</v>
      </c>
      <c r="AA9" s="162">
        <v>4</v>
      </c>
      <c r="AB9" s="162">
        <v>15</v>
      </c>
      <c r="AC9" s="162">
        <v>20</v>
      </c>
      <c r="AD9" s="162">
        <v>1</v>
      </c>
      <c r="AE9" s="162">
        <v>3</v>
      </c>
    </row>
    <row r="10" spans="1:31" x14ac:dyDescent="0.25">
      <c r="A10" s="3" t="s">
        <v>34</v>
      </c>
      <c r="B10" s="3" t="s">
        <v>443</v>
      </c>
      <c r="C10" s="4" t="s">
        <v>447</v>
      </c>
      <c r="D10" s="162">
        <v>56</v>
      </c>
      <c r="E10" s="162">
        <v>93</v>
      </c>
      <c r="F10" s="162">
        <v>185</v>
      </c>
      <c r="G10" s="162">
        <v>322</v>
      </c>
      <c r="H10" s="162">
        <v>48</v>
      </c>
      <c r="I10" s="162">
        <v>71</v>
      </c>
      <c r="J10" s="162">
        <v>243</v>
      </c>
      <c r="K10" s="162">
        <v>245</v>
      </c>
      <c r="L10" s="162">
        <v>11</v>
      </c>
      <c r="M10" s="162">
        <v>13</v>
      </c>
      <c r="N10" s="162">
        <v>13</v>
      </c>
      <c r="O10" s="162">
        <v>23</v>
      </c>
      <c r="P10" s="162">
        <v>14</v>
      </c>
      <c r="Q10" s="162">
        <v>18</v>
      </c>
      <c r="R10" s="162">
        <v>9</v>
      </c>
      <c r="S10" s="162">
        <v>5</v>
      </c>
      <c r="T10" s="162">
        <v>27</v>
      </c>
      <c r="U10" s="162">
        <v>37</v>
      </c>
      <c r="V10" s="162">
        <v>32</v>
      </c>
      <c r="W10" s="162">
        <v>39</v>
      </c>
      <c r="X10" s="162">
        <v>25</v>
      </c>
      <c r="Y10" s="162">
        <v>40</v>
      </c>
      <c r="Z10" s="162">
        <v>0</v>
      </c>
      <c r="AA10" s="162">
        <v>4</v>
      </c>
      <c r="AB10" s="162">
        <v>51</v>
      </c>
      <c r="AC10" s="162">
        <v>26</v>
      </c>
      <c r="AD10" s="162">
        <v>1</v>
      </c>
      <c r="AE10" s="162">
        <v>3</v>
      </c>
    </row>
    <row r="11" spans="1:31" x14ac:dyDescent="0.25">
      <c r="A11" s="3" t="s">
        <v>34</v>
      </c>
      <c r="B11" s="3" t="s">
        <v>448</v>
      </c>
      <c r="C11" s="4" t="s">
        <v>449</v>
      </c>
      <c r="D11" s="162">
        <v>69</v>
      </c>
      <c r="E11" s="162">
        <v>59</v>
      </c>
      <c r="F11" s="162">
        <v>408</v>
      </c>
      <c r="G11" s="162">
        <v>319</v>
      </c>
      <c r="H11" s="162">
        <v>75</v>
      </c>
      <c r="I11" s="162">
        <v>42</v>
      </c>
      <c r="J11" s="162">
        <v>166</v>
      </c>
      <c r="K11" s="162">
        <v>97</v>
      </c>
      <c r="L11" s="162">
        <v>37</v>
      </c>
      <c r="M11" s="162">
        <v>29</v>
      </c>
      <c r="N11" s="162">
        <v>15</v>
      </c>
      <c r="O11" s="162">
        <v>10</v>
      </c>
      <c r="P11" s="162">
        <v>64</v>
      </c>
      <c r="Q11" s="162">
        <v>65</v>
      </c>
      <c r="R11" s="162">
        <v>51</v>
      </c>
      <c r="S11" s="162">
        <v>32</v>
      </c>
      <c r="T11" s="162">
        <v>37</v>
      </c>
      <c r="U11" s="162">
        <v>65</v>
      </c>
      <c r="V11" s="162">
        <v>94</v>
      </c>
      <c r="W11" s="162">
        <v>145</v>
      </c>
      <c r="X11" s="162">
        <v>30</v>
      </c>
      <c r="Y11" s="162">
        <v>38</v>
      </c>
      <c r="Z11" s="162">
        <v>2</v>
      </c>
      <c r="AA11" s="162">
        <v>1</v>
      </c>
      <c r="AB11" s="162">
        <v>33</v>
      </c>
      <c r="AC11" s="162">
        <v>39</v>
      </c>
      <c r="AD11" s="162">
        <v>2</v>
      </c>
      <c r="AE11" s="162">
        <v>3</v>
      </c>
    </row>
    <row r="12" spans="1:31" x14ac:dyDescent="0.25">
      <c r="A12" s="3" t="s">
        <v>34</v>
      </c>
      <c r="B12" s="3" t="s">
        <v>448</v>
      </c>
      <c r="C12" s="4" t="s">
        <v>450</v>
      </c>
      <c r="D12" s="162">
        <v>68</v>
      </c>
      <c r="E12" s="162">
        <v>81</v>
      </c>
      <c r="F12" s="162">
        <v>331</v>
      </c>
      <c r="G12" s="162">
        <v>292</v>
      </c>
      <c r="H12" s="162">
        <v>74</v>
      </c>
      <c r="I12" s="162">
        <v>27</v>
      </c>
      <c r="J12" s="162">
        <v>111</v>
      </c>
      <c r="K12" s="162">
        <v>75</v>
      </c>
      <c r="L12" s="162">
        <v>14</v>
      </c>
      <c r="M12" s="162">
        <v>6</v>
      </c>
      <c r="N12" s="162">
        <v>16</v>
      </c>
      <c r="O12" s="162">
        <v>22</v>
      </c>
      <c r="P12" s="162">
        <v>38</v>
      </c>
      <c r="Q12" s="162">
        <v>29</v>
      </c>
      <c r="R12" s="162">
        <v>15</v>
      </c>
      <c r="S12" s="162">
        <v>9</v>
      </c>
      <c r="T12" s="162">
        <v>24</v>
      </c>
      <c r="U12" s="162">
        <v>36</v>
      </c>
      <c r="V12" s="162">
        <v>83</v>
      </c>
      <c r="W12" s="162">
        <v>87</v>
      </c>
      <c r="X12" s="162">
        <v>19</v>
      </c>
      <c r="Y12" s="162">
        <v>27</v>
      </c>
      <c r="Z12" s="162">
        <v>2</v>
      </c>
      <c r="AA12" s="162">
        <v>6</v>
      </c>
      <c r="AB12" s="162">
        <v>36</v>
      </c>
      <c r="AC12" s="162">
        <v>33</v>
      </c>
      <c r="AD12" s="162">
        <v>3</v>
      </c>
      <c r="AE12" s="162">
        <v>4</v>
      </c>
    </row>
    <row r="13" spans="1:31" x14ac:dyDescent="0.25">
      <c r="A13" s="3" t="s">
        <v>34</v>
      </c>
      <c r="B13" s="3" t="s">
        <v>448</v>
      </c>
      <c r="C13" s="4" t="s">
        <v>451</v>
      </c>
      <c r="D13" s="162">
        <v>52</v>
      </c>
      <c r="E13" s="162">
        <v>30</v>
      </c>
      <c r="F13" s="162">
        <v>148</v>
      </c>
      <c r="G13" s="162">
        <v>116</v>
      </c>
      <c r="H13" s="162">
        <v>13</v>
      </c>
      <c r="I13" s="162">
        <v>15</v>
      </c>
      <c r="J13" s="162">
        <v>0</v>
      </c>
      <c r="K13" s="162">
        <v>0</v>
      </c>
      <c r="L13" s="162">
        <v>9</v>
      </c>
      <c r="M13" s="162">
        <v>5</v>
      </c>
      <c r="N13" s="162">
        <v>4</v>
      </c>
      <c r="O13" s="162">
        <v>6</v>
      </c>
      <c r="P13" s="162">
        <v>3</v>
      </c>
      <c r="Q13" s="162">
        <v>4</v>
      </c>
      <c r="R13" s="162">
        <v>0</v>
      </c>
      <c r="S13" s="162">
        <v>0</v>
      </c>
      <c r="T13" s="162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2</v>
      </c>
      <c r="AA13" s="162">
        <v>2</v>
      </c>
      <c r="AB13" s="162">
        <v>2</v>
      </c>
      <c r="AC13" s="162">
        <v>2</v>
      </c>
      <c r="AD13" s="162">
        <v>0</v>
      </c>
      <c r="AE13" s="162">
        <v>0</v>
      </c>
    </row>
    <row r="14" spans="1:31" x14ac:dyDescent="0.25">
      <c r="A14" s="3" t="s">
        <v>34</v>
      </c>
      <c r="B14" s="3" t="s">
        <v>284</v>
      </c>
      <c r="C14" s="4" t="s">
        <v>79</v>
      </c>
      <c r="D14" s="3">
        <v>4</v>
      </c>
      <c r="E14" s="3">
        <v>8</v>
      </c>
      <c r="F14" s="3">
        <v>176</v>
      </c>
      <c r="G14" s="3">
        <v>166</v>
      </c>
      <c r="H14" s="3">
        <v>46</v>
      </c>
      <c r="I14" s="3">
        <v>46</v>
      </c>
      <c r="J14" s="3">
        <v>345</v>
      </c>
      <c r="K14" s="3">
        <v>208</v>
      </c>
      <c r="L14" s="3">
        <v>24</v>
      </c>
      <c r="M14" s="3">
        <v>23</v>
      </c>
      <c r="N14" s="3">
        <v>3</v>
      </c>
      <c r="O14" s="3">
        <v>4</v>
      </c>
      <c r="P14" s="3">
        <v>19</v>
      </c>
      <c r="Q14" s="3">
        <v>27</v>
      </c>
      <c r="R14" s="3">
        <v>30</v>
      </c>
      <c r="S14" s="3">
        <v>24</v>
      </c>
      <c r="T14" s="3">
        <v>4</v>
      </c>
      <c r="U14" s="3">
        <v>7</v>
      </c>
      <c r="V14" s="3">
        <v>31</v>
      </c>
      <c r="W14" s="3">
        <v>21</v>
      </c>
      <c r="X14" s="3">
        <v>6</v>
      </c>
      <c r="Y14" s="3">
        <v>3</v>
      </c>
      <c r="Z14" s="3">
        <v>1</v>
      </c>
      <c r="AA14" s="3">
        <v>1</v>
      </c>
      <c r="AB14" s="3">
        <v>12</v>
      </c>
      <c r="AC14" s="3">
        <v>6</v>
      </c>
      <c r="AD14" s="3">
        <v>0</v>
      </c>
      <c r="AE14" s="3">
        <v>1</v>
      </c>
    </row>
    <row r="15" spans="1:31" ht="30" x14ac:dyDescent="0.25">
      <c r="A15" s="3" t="s">
        <v>34</v>
      </c>
      <c r="B15" s="3" t="s">
        <v>284</v>
      </c>
      <c r="C15" s="4" t="s">
        <v>396</v>
      </c>
      <c r="D15" s="162">
        <v>52</v>
      </c>
      <c r="E15" s="162">
        <v>61</v>
      </c>
      <c r="F15" s="162">
        <v>219</v>
      </c>
      <c r="G15" s="162">
        <v>230</v>
      </c>
      <c r="H15" s="162">
        <v>58</v>
      </c>
      <c r="I15" s="162">
        <v>54</v>
      </c>
      <c r="J15" s="162">
        <v>204</v>
      </c>
      <c r="K15" s="162">
        <v>148</v>
      </c>
      <c r="L15" s="162">
        <v>35</v>
      </c>
      <c r="M15" s="162">
        <v>24</v>
      </c>
      <c r="N15" s="162">
        <v>20</v>
      </c>
      <c r="O15" s="162">
        <v>21</v>
      </c>
      <c r="P15" s="162">
        <v>10</v>
      </c>
      <c r="Q15" s="162">
        <v>17</v>
      </c>
      <c r="R15" s="162">
        <v>7</v>
      </c>
      <c r="S15" s="162">
        <v>8</v>
      </c>
      <c r="T15" s="162">
        <v>8</v>
      </c>
      <c r="U15" s="162">
        <v>25</v>
      </c>
      <c r="V15" s="162">
        <v>27</v>
      </c>
      <c r="W15" s="162">
        <v>53</v>
      </c>
      <c r="X15" s="162">
        <v>9</v>
      </c>
      <c r="Y15" s="162">
        <v>13</v>
      </c>
      <c r="Z15" s="162">
        <v>2</v>
      </c>
      <c r="AA15" s="162">
        <v>1</v>
      </c>
      <c r="AB15" s="162">
        <v>10</v>
      </c>
      <c r="AC15" s="162">
        <v>8</v>
      </c>
      <c r="AD15" s="162">
        <v>0</v>
      </c>
      <c r="AE15" s="162">
        <v>1</v>
      </c>
    </row>
    <row r="16" spans="1:31" ht="30" x14ac:dyDescent="0.25">
      <c r="A16" s="3" t="s">
        <v>34</v>
      </c>
      <c r="B16" s="3" t="s">
        <v>332</v>
      </c>
      <c r="C16" s="4" t="s">
        <v>452</v>
      </c>
      <c r="D16" s="162">
        <v>25</v>
      </c>
      <c r="E16" s="162">
        <v>306</v>
      </c>
      <c r="F16" s="162">
        <v>40</v>
      </c>
      <c r="G16" s="162">
        <v>635</v>
      </c>
      <c r="H16" s="162">
        <v>14</v>
      </c>
      <c r="I16" s="162">
        <v>53</v>
      </c>
      <c r="J16" s="162">
        <v>57</v>
      </c>
      <c r="K16" s="162">
        <v>231</v>
      </c>
      <c r="L16" s="162">
        <v>12</v>
      </c>
      <c r="M16" s="162">
        <v>124</v>
      </c>
      <c r="N16" s="162">
        <v>1</v>
      </c>
      <c r="O16" s="162">
        <v>37</v>
      </c>
      <c r="P16" s="162">
        <v>5</v>
      </c>
      <c r="Q16" s="162">
        <v>36</v>
      </c>
      <c r="R16" s="162">
        <v>0</v>
      </c>
      <c r="S16" s="162">
        <v>6</v>
      </c>
      <c r="T16" s="162">
        <v>28</v>
      </c>
      <c r="U16" s="162">
        <v>161</v>
      </c>
      <c r="V16" s="162">
        <v>73</v>
      </c>
      <c r="W16" s="162">
        <v>292</v>
      </c>
      <c r="X16" s="162">
        <v>42</v>
      </c>
      <c r="Y16" s="162">
        <v>164</v>
      </c>
      <c r="Z16" s="162">
        <v>0</v>
      </c>
      <c r="AA16" s="162">
        <v>2</v>
      </c>
      <c r="AB16" s="162">
        <v>11</v>
      </c>
      <c r="AC16" s="162">
        <v>47</v>
      </c>
      <c r="AD16" s="162">
        <v>4</v>
      </c>
      <c r="AE16" s="162">
        <v>11</v>
      </c>
    </row>
    <row r="17" spans="1:31" x14ac:dyDescent="0.25">
      <c r="A17" s="3" t="s">
        <v>34</v>
      </c>
      <c r="B17" s="3" t="s">
        <v>332</v>
      </c>
      <c r="C17" s="4" t="s">
        <v>453</v>
      </c>
      <c r="D17" s="162">
        <v>19</v>
      </c>
      <c r="E17" s="162">
        <v>24</v>
      </c>
      <c r="F17" s="162">
        <v>145</v>
      </c>
      <c r="G17" s="162">
        <v>379</v>
      </c>
      <c r="H17" s="162">
        <v>55</v>
      </c>
      <c r="I17" s="162">
        <v>134</v>
      </c>
      <c r="J17" s="162">
        <v>182</v>
      </c>
      <c r="K17" s="162">
        <v>492</v>
      </c>
      <c r="L17" s="162">
        <v>5</v>
      </c>
      <c r="M17" s="162">
        <v>25</v>
      </c>
      <c r="N17" s="162">
        <v>8</v>
      </c>
      <c r="O17" s="162">
        <v>43</v>
      </c>
      <c r="P17" s="162">
        <v>15</v>
      </c>
      <c r="Q17" s="162">
        <v>57</v>
      </c>
      <c r="R17" s="162">
        <v>10</v>
      </c>
      <c r="S17" s="162">
        <v>48</v>
      </c>
      <c r="T17" s="162">
        <v>33</v>
      </c>
      <c r="U17" s="162">
        <v>119</v>
      </c>
      <c r="V17" s="162">
        <v>183</v>
      </c>
      <c r="W17" s="162">
        <v>245</v>
      </c>
      <c r="X17" s="162">
        <v>84</v>
      </c>
      <c r="Y17" s="162">
        <v>81</v>
      </c>
      <c r="Z17" s="162">
        <v>4</v>
      </c>
      <c r="AA17" s="162">
        <v>11</v>
      </c>
      <c r="AB17" s="162">
        <v>40</v>
      </c>
      <c r="AC17" s="162">
        <v>52</v>
      </c>
      <c r="AD17" s="162">
        <v>4</v>
      </c>
      <c r="AE17" s="162">
        <v>3</v>
      </c>
    </row>
    <row r="18" spans="1:31" x14ac:dyDescent="0.25">
      <c r="A18" s="3" t="s">
        <v>34</v>
      </c>
      <c r="B18" s="3" t="s">
        <v>332</v>
      </c>
      <c r="C18" s="4" t="s">
        <v>300</v>
      </c>
      <c r="D18" s="162">
        <v>71</v>
      </c>
      <c r="E18" s="162">
        <v>220</v>
      </c>
      <c r="F18" s="162">
        <v>157</v>
      </c>
      <c r="G18" s="162">
        <v>531</v>
      </c>
      <c r="H18" s="162">
        <v>38</v>
      </c>
      <c r="I18" s="162">
        <v>97</v>
      </c>
      <c r="J18" s="162">
        <v>113</v>
      </c>
      <c r="K18" s="162">
        <v>221</v>
      </c>
      <c r="L18" s="162">
        <v>33</v>
      </c>
      <c r="M18" s="162">
        <v>113</v>
      </c>
      <c r="N18" s="162">
        <v>10</v>
      </c>
      <c r="O18" s="162">
        <v>58</v>
      </c>
      <c r="P18" s="162">
        <v>15</v>
      </c>
      <c r="Q18" s="162">
        <v>72</v>
      </c>
      <c r="R18" s="162">
        <v>2</v>
      </c>
      <c r="S18" s="162">
        <v>6</v>
      </c>
      <c r="T18" s="162">
        <v>12</v>
      </c>
      <c r="U18" s="162">
        <v>68</v>
      </c>
      <c r="V18" s="162">
        <v>42</v>
      </c>
      <c r="W18" s="162">
        <v>235</v>
      </c>
      <c r="X18" s="162">
        <v>5</v>
      </c>
      <c r="Y18" s="162">
        <v>52</v>
      </c>
      <c r="Z18" s="162">
        <v>1</v>
      </c>
      <c r="AA18" s="162">
        <v>5</v>
      </c>
      <c r="AB18" s="162">
        <v>38</v>
      </c>
      <c r="AC18" s="162">
        <v>42</v>
      </c>
      <c r="AD18" s="162">
        <v>3</v>
      </c>
      <c r="AE18" s="162">
        <v>3</v>
      </c>
    </row>
    <row r="19" spans="1:31" x14ac:dyDescent="0.25">
      <c r="A19" s="3" t="s">
        <v>34</v>
      </c>
      <c r="B19" s="3" t="s">
        <v>454</v>
      </c>
      <c r="C19" s="4" t="s">
        <v>455</v>
      </c>
      <c r="D19" s="162">
        <v>71</v>
      </c>
      <c r="E19" s="162">
        <v>51</v>
      </c>
      <c r="F19" s="162">
        <v>315</v>
      </c>
      <c r="G19" s="162">
        <v>184</v>
      </c>
      <c r="H19" s="162">
        <v>157</v>
      </c>
      <c r="I19" s="162">
        <v>105</v>
      </c>
      <c r="J19" s="162">
        <v>228</v>
      </c>
      <c r="K19" s="162">
        <v>119</v>
      </c>
      <c r="L19" s="162">
        <v>19</v>
      </c>
      <c r="M19" s="162">
        <v>7</v>
      </c>
      <c r="N19" s="162">
        <v>2</v>
      </c>
      <c r="O19" s="162">
        <v>3</v>
      </c>
      <c r="P19" s="162">
        <v>18</v>
      </c>
      <c r="Q19" s="162">
        <v>25</v>
      </c>
      <c r="R19" s="162">
        <v>5</v>
      </c>
      <c r="S19" s="162">
        <v>2</v>
      </c>
      <c r="T19" s="162">
        <v>26</v>
      </c>
      <c r="U19" s="162">
        <v>17</v>
      </c>
      <c r="V19" s="162">
        <v>65</v>
      </c>
      <c r="W19" s="162">
        <v>48</v>
      </c>
      <c r="X19" s="162">
        <v>17</v>
      </c>
      <c r="Y19" s="162">
        <v>14</v>
      </c>
      <c r="Z19" s="162">
        <v>2</v>
      </c>
      <c r="AA19" s="162">
        <v>5</v>
      </c>
      <c r="AB19" s="162">
        <v>14</v>
      </c>
      <c r="AC19" s="162">
        <v>10</v>
      </c>
      <c r="AD19" s="162">
        <v>4</v>
      </c>
      <c r="AE19" s="162">
        <v>0</v>
      </c>
    </row>
    <row r="20" spans="1:31" ht="30" x14ac:dyDescent="0.25">
      <c r="A20" s="3" t="s">
        <v>34</v>
      </c>
      <c r="B20" s="3" t="s">
        <v>454</v>
      </c>
      <c r="C20" s="4" t="s">
        <v>456</v>
      </c>
      <c r="D20" s="162">
        <v>57</v>
      </c>
      <c r="E20" s="162">
        <v>11</v>
      </c>
      <c r="F20" s="162">
        <v>438</v>
      </c>
      <c r="G20" s="162">
        <v>102</v>
      </c>
      <c r="H20" s="162">
        <v>159</v>
      </c>
      <c r="I20" s="162">
        <v>34</v>
      </c>
      <c r="J20" s="162">
        <v>472</v>
      </c>
      <c r="K20" s="162">
        <v>72</v>
      </c>
      <c r="L20" s="162">
        <v>45</v>
      </c>
      <c r="M20" s="162">
        <v>13</v>
      </c>
      <c r="N20" s="162">
        <v>0</v>
      </c>
      <c r="O20" s="162">
        <v>0</v>
      </c>
      <c r="P20" s="162">
        <v>14</v>
      </c>
      <c r="Q20" s="162">
        <v>3</v>
      </c>
      <c r="R20" s="162">
        <v>16</v>
      </c>
      <c r="S20" s="162">
        <v>5</v>
      </c>
      <c r="T20" s="162">
        <v>61</v>
      </c>
      <c r="U20" s="162">
        <v>42</v>
      </c>
      <c r="V20" s="162">
        <v>241</v>
      </c>
      <c r="W20" s="162">
        <v>107</v>
      </c>
      <c r="X20" s="162">
        <v>33</v>
      </c>
      <c r="Y20" s="162">
        <v>16</v>
      </c>
      <c r="Z20" s="162">
        <v>7</v>
      </c>
      <c r="AA20" s="162">
        <v>3</v>
      </c>
      <c r="AB20" s="162">
        <v>148</v>
      </c>
      <c r="AC20" s="162">
        <v>35</v>
      </c>
      <c r="AD20" s="162">
        <v>2</v>
      </c>
      <c r="AE20" s="162">
        <v>1</v>
      </c>
    </row>
    <row r="21" spans="1:31" x14ac:dyDescent="0.25">
      <c r="A21" s="3" t="s">
        <v>34</v>
      </c>
      <c r="B21" s="3" t="s">
        <v>454</v>
      </c>
      <c r="C21" s="4" t="s">
        <v>457</v>
      </c>
      <c r="D21" s="162">
        <v>40</v>
      </c>
      <c r="E21" s="162">
        <v>26</v>
      </c>
      <c r="F21" s="162">
        <v>294</v>
      </c>
      <c r="G21" s="162">
        <v>237</v>
      </c>
      <c r="H21" s="162">
        <v>149</v>
      </c>
      <c r="I21" s="162">
        <v>144</v>
      </c>
      <c r="J21" s="162">
        <v>113</v>
      </c>
      <c r="K21" s="162">
        <v>125</v>
      </c>
      <c r="L21" s="162">
        <v>6</v>
      </c>
      <c r="M21" s="162">
        <v>7</v>
      </c>
      <c r="N21" s="162">
        <v>1</v>
      </c>
      <c r="O21" s="162">
        <v>1</v>
      </c>
      <c r="P21" s="162">
        <v>37</v>
      </c>
      <c r="Q21" s="162">
        <v>45</v>
      </c>
      <c r="R21" s="162">
        <v>18</v>
      </c>
      <c r="S21" s="162">
        <v>25</v>
      </c>
      <c r="T21" s="162">
        <v>5</v>
      </c>
      <c r="U21" s="162">
        <v>11</v>
      </c>
      <c r="V21" s="162">
        <v>13</v>
      </c>
      <c r="W21" s="162">
        <v>29</v>
      </c>
      <c r="X21" s="162">
        <v>2</v>
      </c>
      <c r="Y21" s="162">
        <v>2</v>
      </c>
      <c r="Z21" s="162">
        <v>0</v>
      </c>
      <c r="AA21" s="162">
        <v>0</v>
      </c>
      <c r="AB21" s="162">
        <v>13</v>
      </c>
      <c r="AC21" s="162">
        <v>14</v>
      </c>
      <c r="AD21" s="162">
        <v>1</v>
      </c>
      <c r="AE21" s="162">
        <v>1</v>
      </c>
    </row>
    <row r="22" spans="1:31" x14ac:dyDescent="0.25">
      <c r="A22" s="3" t="s">
        <v>34</v>
      </c>
      <c r="C22" s="163" t="s">
        <v>458</v>
      </c>
      <c r="D22" s="164">
        <f>D4+D5+D6+D7+D8+D9+D10+D11+D12+D13+D14+D15+D16+D17+D18+D19+D20+D21</f>
        <v>786</v>
      </c>
      <c r="E22" s="164">
        <f>E4+E5+E6+E7+E8+E9+E10+E11+E12+E13+E14+E15+E16+E17+E18+E19+E20+E21</f>
        <v>1261</v>
      </c>
      <c r="F22" s="164">
        <f t="shared" ref="F22:AE22" si="0">F4+F5+F6+F7+F8+F9+F10+F11+F12+F13+F14+F15+F16+F17+F18+F19+F20+F21</f>
        <v>3644</v>
      </c>
      <c r="G22" s="164">
        <f>SUM(G4:G21)</f>
        <v>4984</v>
      </c>
      <c r="H22" s="164">
        <f t="shared" si="0"/>
        <v>1191</v>
      </c>
      <c r="I22" s="164">
        <f t="shared" si="0"/>
        <v>1360</v>
      </c>
      <c r="J22" s="164">
        <f t="shared" si="0"/>
        <v>3305</v>
      </c>
      <c r="K22" s="164">
        <f t="shared" si="0"/>
        <v>3291</v>
      </c>
      <c r="L22" s="164">
        <f t="shared" si="0"/>
        <v>319</v>
      </c>
      <c r="M22" s="164">
        <f t="shared" si="0"/>
        <v>534</v>
      </c>
      <c r="N22" s="164">
        <f t="shared" si="0"/>
        <v>116</v>
      </c>
      <c r="O22" s="164">
        <f t="shared" si="0"/>
        <v>288</v>
      </c>
      <c r="P22" s="164">
        <f t="shared" si="0"/>
        <v>323</v>
      </c>
      <c r="Q22" s="164">
        <f t="shared" si="0"/>
        <v>577</v>
      </c>
      <c r="R22" s="164">
        <f t="shared" si="0"/>
        <v>212</v>
      </c>
      <c r="S22" s="164">
        <f t="shared" si="0"/>
        <v>223</v>
      </c>
      <c r="T22" s="164">
        <f t="shared" si="0"/>
        <v>364</v>
      </c>
      <c r="U22" s="164">
        <f t="shared" si="0"/>
        <v>767</v>
      </c>
      <c r="V22" s="164">
        <f t="shared" si="0"/>
        <v>1107</v>
      </c>
      <c r="W22" s="164">
        <f t="shared" si="0"/>
        <v>1709</v>
      </c>
      <c r="X22" s="164">
        <f t="shared" si="0"/>
        <v>353</v>
      </c>
      <c r="Y22" s="164">
        <f t="shared" si="0"/>
        <v>600</v>
      </c>
      <c r="Z22" s="164">
        <f t="shared" si="0"/>
        <v>45</v>
      </c>
      <c r="AA22" s="164">
        <f t="shared" si="0"/>
        <v>60</v>
      </c>
      <c r="AB22" s="164">
        <f t="shared" si="0"/>
        <v>542</v>
      </c>
      <c r="AC22" s="164">
        <f t="shared" si="0"/>
        <v>466</v>
      </c>
      <c r="AD22" s="164">
        <f t="shared" si="0"/>
        <v>41</v>
      </c>
      <c r="AE22" s="164">
        <f t="shared" si="0"/>
        <v>44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workbookViewId="0">
      <selection activeCell="A4" sqref="A4:AE30"/>
    </sheetView>
  </sheetViews>
  <sheetFormatPr defaultRowHeight="15" x14ac:dyDescent="0.25"/>
  <cols>
    <col min="1" max="1" width="9.140625" style="68"/>
    <col min="2" max="2" width="16.85546875" style="68" customWidth="1"/>
    <col min="3" max="3" width="20.5703125" style="68" customWidth="1"/>
    <col min="4" max="4" width="8.140625" style="68" customWidth="1"/>
    <col min="5" max="5" width="5.85546875" style="68" bestFit="1" customWidth="1"/>
    <col min="6" max="6" width="9.85546875" style="68" customWidth="1"/>
    <col min="7" max="7" width="5.85546875" style="68" customWidth="1"/>
    <col min="8" max="8" width="9.28515625" style="68" customWidth="1"/>
    <col min="9" max="9" width="5.5703125" style="68" customWidth="1"/>
    <col min="10" max="10" width="8.5703125" style="68" customWidth="1"/>
    <col min="11" max="11" width="5.85546875" style="68" customWidth="1"/>
    <col min="12" max="12" width="9.140625" style="68" customWidth="1"/>
    <col min="13" max="13" width="6.140625" style="68" customWidth="1"/>
    <col min="14" max="14" width="9" style="68" customWidth="1"/>
    <col min="15" max="15" width="6.28515625" style="68" customWidth="1"/>
    <col min="16" max="16" width="8.28515625" style="68" customWidth="1"/>
    <col min="17" max="17" width="6.140625" style="68" customWidth="1"/>
    <col min="18" max="18" width="8.85546875" style="68" customWidth="1"/>
    <col min="19" max="19" width="5.7109375" style="68" customWidth="1"/>
    <col min="20" max="20" width="11.5703125" style="68" customWidth="1"/>
    <col min="21" max="21" width="6" style="68" customWidth="1"/>
    <col min="22" max="22" width="9.42578125" style="68" customWidth="1"/>
    <col min="23" max="23" width="6" style="68" customWidth="1"/>
    <col min="24" max="24" width="9.140625" style="68" customWidth="1"/>
    <col min="25" max="25" width="6.42578125" style="68" customWidth="1"/>
    <col min="26" max="26" width="8.7109375" style="68" customWidth="1"/>
    <col min="27" max="27" width="6.28515625" style="68" customWidth="1"/>
    <col min="28" max="28" width="11" style="68" customWidth="1"/>
    <col min="29" max="29" width="5.85546875" style="68" customWidth="1"/>
    <col min="30" max="30" width="10.5703125" style="68" customWidth="1"/>
    <col min="31" max="16384" width="9.140625" style="68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ht="140.25" x14ac:dyDescent="0.25">
      <c r="A2" s="67" t="s">
        <v>0</v>
      </c>
      <c r="B2" s="67" t="s">
        <v>12</v>
      </c>
      <c r="C2" s="67" t="s">
        <v>1</v>
      </c>
      <c r="D2" s="67" t="s">
        <v>15</v>
      </c>
      <c r="E2" s="67"/>
      <c r="F2" s="67" t="s">
        <v>7</v>
      </c>
      <c r="G2" s="67"/>
      <c r="H2" s="67" t="s">
        <v>13</v>
      </c>
      <c r="I2" s="67"/>
      <c r="J2" s="67" t="s">
        <v>8</v>
      </c>
      <c r="K2" s="67"/>
      <c r="L2" s="67" t="s">
        <v>11</v>
      </c>
      <c r="M2" s="67"/>
      <c r="N2" s="67" t="s">
        <v>9</v>
      </c>
      <c r="O2" s="67"/>
      <c r="P2" s="67" t="s">
        <v>14</v>
      </c>
      <c r="Q2" s="67"/>
      <c r="R2" s="67" t="s">
        <v>10</v>
      </c>
      <c r="S2" s="67"/>
      <c r="T2" s="67" t="s">
        <v>2</v>
      </c>
      <c r="U2" s="67"/>
      <c r="V2" s="67" t="s">
        <v>3</v>
      </c>
      <c r="W2" s="67"/>
      <c r="X2" s="67" t="s">
        <v>16</v>
      </c>
      <c r="Y2" s="67"/>
      <c r="Z2" s="67" t="s">
        <v>4</v>
      </c>
      <c r="AA2" s="67"/>
      <c r="AB2" s="67" t="s">
        <v>5</v>
      </c>
      <c r="AC2" s="67"/>
      <c r="AD2" s="67" t="s">
        <v>6</v>
      </c>
      <c r="AE2" s="67"/>
    </row>
    <row r="3" spans="1:31" ht="25.5" x14ac:dyDescent="0.25">
      <c r="A3" s="67"/>
      <c r="B3" s="67"/>
      <c r="C3" s="67"/>
      <c r="D3" s="108" t="s">
        <v>18</v>
      </c>
      <c r="E3" s="108" t="s">
        <v>19</v>
      </c>
      <c r="F3" s="108" t="s">
        <v>18</v>
      </c>
      <c r="G3" s="108" t="s">
        <v>19</v>
      </c>
      <c r="H3" s="108" t="s">
        <v>18</v>
      </c>
      <c r="I3" s="108" t="s">
        <v>19</v>
      </c>
      <c r="J3" s="108" t="s">
        <v>18</v>
      </c>
      <c r="K3" s="108" t="s">
        <v>19</v>
      </c>
      <c r="L3" s="108" t="s">
        <v>18</v>
      </c>
      <c r="M3" s="108" t="s">
        <v>19</v>
      </c>
      <c r="N3" s="67" t="s">
        <v>18</v>
      </c>
      <c r="O3" s="67" t="s">
        <v>19</v>
      </c>
      <c r="P3" s="67" t="s">
        <v>18</v>
      </c>
      <c r="Q3" s="67" t="s">
        <v>19</v>
      </c>
      <c r="R3" s="67" t="s">
        <v>18</v>
      </c>
      <c r="S3" s="67" t="s">
        <v>19</v>
      </c>
      <c r="T3" s="108" t="s">
        <v>18</v>
      </c>
      <c r="U3" s="108" t="s">
        <v>19</v>
      </c>
      <c r="V3" s="108" t="s">
        <v>18</v>
      </c>
      <c r="W3" s="108" t="s">
        <v>19</v>
      </c>
      <c r="X3" s="108" t="s">
        <v>18</v>
      </c>
      <c r="Y3" s="108" t="s">
        <v>19</v>
      </c>
      <c r="Z3" s="108" t="s">
        <v>18</v>
      </c>
      <c r="AA3" s="108" t="s">
        <v>19</v>
      </c>
      <c r="AB3" s="108" t="s">
        <v>18</v>
      </c>
      <c r="AC3" s="108" t="s">
        <v>19</v>
      </c>
      <c r="AD3" s="108" t="s">
        <v>18</v>
      </c>
      <c r="AE3" s="108" t="s">
        <v>19</v>
      </c>
    </row>
    <row r="4" spans="1:31" ht="60" x14ac:dyDescent="0.25">
      <c r="A4" s="169" t="s">
        <v>460</v>
      </c>
      <c r="B4" s="170" t="s">
        <v>461</v>
      </c>
      <c r="C4" s="171" t="s">
        <v>462</v>
      </c>
      <c r="D4" s="167">
        <v>42</v>
      </c>
      <c r="E4" s="167">
        <v>88</v>
      </c>
      <c r="F4" s="167">
        <v>187</v>
      </c>
      <c r="G4" s="167">
        <v>328</v>
      </c>
      <c r="H4" s="167">
        <v>60</v>
      </c>
      <c r="I4" s="167">
        <v>108</v>
      </c>
      <c r="J4" s="167">
        <v>79</v>
      </c>
      <c r="K4" s="167">
        <v>215</v>
      </c>
      <c r="L4" s="167">
        <v>4</v>
      </c>
      <c r="M4" s="167">
        <v>15</v>
      </c>
      <c r="N4" s="168">
        <v>2</v>
      </c>
      <c r="O4" s="168">
        <v>2</v>
      </c>
      <c r="P4" s="168">
        <v>8</v>
      </c>
      <c r="Q4" s="168">
        <v>15</v>
      </c>
      <c r="R4" s="168">
        <v>6</v>
      </c>
      <c r="S4" s="168">
        <v>16</v>
      </c>
      <c r="T4" s="167">
        <v>3</v>
      </c>
      <c r="U4" s="167">
        <v>15</v>
      </c>
      <c r="V4" s="167">
        <v>5</v>
      </c>
      <c r="W4" s="167">
        <v>21</v>
      </c>
      <c r="X4" s="167">
        <v>20</v>
      </c>
      <c r="Y4" s="167">
        <v>4</v>
      </c>
      <c r="Z4" s="167">
        <v>2</v>
      </c>
      <c r="AA4" s="167">
        <v>3</v>
      </c>
      <c r="AB4" s="167">
        <v>5</v>
      </c>
      <c r="AC4" s="167">
        <v>10</v>
      </c>
      <c r="AD4" s="167">
        <v>1</v>
      </c>
      <c r="AE4" s="167">
        <v>0</v>
      </c>
    </row>
    <row r="5" spans="1:31" ht="60" x14ac:dyDescent="0.25">
      <c r="A5" s="169" t="s">
        <v>460</v>
      </c>
      <c r="B5" s="170" t="s">
        <v>461</v>
      </c>
      <c r="C5" s="171" t="s">
        <v>463</v>
      </c>
      <c r="D5" s="167">
        <v>263</v>
      </c>
      <c r="E5" s="167">
        <v>187</v>
      </c>
      <c r="F5" s="167">
        <v>984</v>
      </c>
      <c r="G5" s="167">
        <v>803</v>
      </c>
      <c r="H5" s="167">
        <v>508</v>
      </c>
      <c r="I5" s="167">
        <v>320</v>
      </c>
      <c r="J5" s="167">
        <v>1486</v>
      </c>
      <c r="K5" s="167">
        <v>1334</v>
      </c>
      <c r="L5" s="167">
        <v>18</v>
      </c>
      <c r="M5" s="167">
        <v>11</v>
      </c>
      <c r="N5" s="168">
        <v>0</v>
      </c>
      <c r="O5" s="168">
        <v>0</v>
      </c>
      <c r="P5" s="168">
        <v>74</v>
      </c>
      <c r="Q5" s="168">
        <v>129</v>
      </c>
      <c r="R5" s="168">
        <v>68</v>
      </c>
      <c r="S5" s="168">
        <v>104</v>
      </c>
      <c r="T5" s="167">
        <v>81</v>
      </c>
      <c r="U5" s="167">
        <v>256</v>
      </c>
      <c r="V5" s="167">
        <v>231</v>
      </c>
      <c r="W5" s="167">
        <v>534</v>
      </c>
      <c r="X5" s="167">
        <v>134</v>
      </c>
      <c r="Y5" s="167">
        <v>433</v>
      </c>
      <c r="Z5" s="167">
        <v>5</v>
      </c>
      <c r="AA5" s="167">
        <v>2</v>
      </c>
      <c r="AB5" s="167">
        <v>32</v>
      </c>
      <c r="AC5" s="167">
        <v>28</v>
      </c>
      <c r="AD5" s="167">
        <v>2</v>
      </c>
      <c r="AE5" s="167">
        <v>0</v>
      </c>
    </row>
    <row r="6" spans="1:31" ht="60" x14ac:dyDescent="0.25">
      <c r="A6" s="169" t="s">
        <v>460</v>
      </c>
      <c r="B6" s="170" t="s">
        <v>461</v>
      </c>
      <c r="C6" s="171" t="s">
        <v>464</v>
      </c>
      <c r="D6" s="167">
        <v>203</v>
      </c>
      <c r="E6" s="167">
        <v>205</v>
      </c>
      <c r="F6" s="167">
        <v>752</v>
      </c>
      <c r="G6" s="167">
        <v>756</v>
      </c>
      <c r="H6" s="167">
        <v>271</v>
      </c>
      <c r="I6" s="167">
        <v>193</v>
      </c>
      <c r="J6" s="167">
        <v>516</v>
      </c>
      <c r="K6" s="167">
        <v>580</v>
      </c>
      <c r="L6" s="167">
        <v>9</v>
      </c>
      <c r="M6" s="167">
        <v>7</v>
      </c>
      <c r="N6" s="168">
        <v>1</v>
      </c>
      <c r="O6" s="168">
        <v>4</v>
      </c>
      <c r="P6" s="168">
        <v>49</v>
      </c>
      <c r="Q6" s="168">
        <v>110</v>
      </c>
      <c r="R6" s="168">
        <v>45</v>
      </c>
      <c r="S6" s="168">
        <v>63</v>
      </c>
      <c r="T6" s="167">
        <v>42</v>
      </c>
      <c r="U6" s="167">
        <v>61</v>
      </c>
      <c r="V6" s="167">
        <v>60</v>
      </c>
      <c r="W6" s="167">
        <v>108</v>
      </c>
      <c r="X6" s="167">
        <v>14</v>
      </c>
      <c r="Y6" s="167">
        <v>34</v>
      </c>
      <c r="Z6" s="167">
        <v>4</v>
      </c>
      <c r="AA6" s="167">
        <v>7</v>
      </c>
      <c r="AB6" s="167">
        <v>19</v>
      </c>
      <c r="AC6" s="167">
        <v>22</v>
      </c>
      <c r="AD6" s="167">
        <v>0</v>
      </c>
      <c r="AE6" s="167">
        <v>0</v>
      </c>
    </row>
    <row r="7" spans="1:31" ht="60" x14ac:dyDescent="0.25">
      <c r="A7" s="169" t="s">
        <v>460</v>
      </c>
      <c r="B7" s="170" t="s">
        <v>461</v>
      </c>
      <c r="C7" s="171" t="s">
        <v>169</v>
      </c>
      <c r="D7" s="167">
        <v>24</v>
      </c>
      <c r="E7" s="167">
        <v>173</v>
      </c>
      <c r="F7" s="167">
        <v>76</v>
      </c>
      <c r="G7" s="167">
        <v>567</v>
      </c>
      <c r="H7" s="167">
        <v>24</v>
      </c>
      <c r="I7" s="167">
        <v>70</v>
      </c>
      <c r="J7" s="167">
        <v>27</v>
      </c>
      <c r="K7" s="167">
        <v>154</v>
      </c>
      <c r="L7" s="167">
        <v>3</v>
      </c>
      <c r="M7" s="167">
        <v>8</v>
      </c>
      <c r="N7" s="168">
        <v>2</v>
      </c>
      <c r="O7" s="168">
        <v>46</v>
      </c>
      <c r="P7" s="168">
        <v>6</v>
      </c>
      <c r="Q7" s="168">
        <v>44</v>
      </c>
      <c r="R7" s="168">
        <v>3</v>
      </c>
      <c r="S7" s="168">
        <v>31</v>
      </c>
      <c r="T7" s="167">
        <v>0</v>
      </c>
      <c r="U7" s="167">
        <v>0</v>
      </c>
      <c r="V7" s="167">
        <v>1</v>
      </c>
      <c r="W7" s="167">
        <v>5</v>
      </c>
      <c r="X7" s="167">
        <v>9</v>
      </c>
      <c r="Y7" s="167">
        <v>53</v>
      </c>
      <c r="Z7" s="167">
        <v>2</v>
      </c>
      <c r="AA7" s="167">
        <v>3</v>
      </c>
      <c r="AB7" s="167">
        <v>3</v>
      </c>
      <c r="AC7" s="167">
        <v>9</v>
      </c>
      <c r="AD7" s="167">
        <v>0</v>
      </c>
      <c r="AE7" s="167">
        <v>0</v>
      </c>
    </row>
    <row r="8" spans="1:31" ht="60" x14ac:dyDescent="0.25">
      <c r="A8" s="169" t="s">
        <v>460</v>
      </c>
      <c r="B8" s="170" t="s">
        <v>461</v>
      </c>
      <c r="C8" s="171" t="s">
        <v>250</v>
      </c>
      <c r="D8" s="167">
        <v>155</v>
      </c>
      <c r="E8" s="167">
        <v>116</v>
      </c>
      <c r="F8" s="167">
        <v>557</v>
      </c>
      <c r="G8" s="167">
        <v>411</v>
      </c>
      <c r="H8" s="167">
        <v>286</v>
      </c>
      <c r="I8" s="167">
        <v>153</v>
      </c>
      <c r="J8" s="167">
        <v>1326</v>
      </c>
      <c r="K8" s="167">
        <v>1046</v>
      </c>
      <c r="L8" s="167">
        <v>16</v>
      </c>
      <c r="M8" s="167">
        <v>7</v>
      </c>
      <c r="N8" s="168">
        <v>5</v>
      </c>
      <c r="O8" s="168">
        <v>8</v>
      </c>
      <c r="P8" s="168">
        <v>60</v>
      </c>
      <c r="Q8" s="168">
        <v>80</v>
      </c>
      <c r="R8" s="168">
        <v>89</v>
      </c>
      <c r="S8" s="168">
        <v>87</v>
      </c>
      <c r="T8" s="167">
        <v>59</v>
      </c>
      <c r="U8" s="167">
        <v>104</v>
      </c>
      <c r="V8" s="167">
        <v>59</v>
      </c>
      <c r="W8" s="167">
        <v>90</v>
      </c>
      <c r="X8" s="167">
        <v>53</v>
      </c>
      <c r="Y8" s="167">
        <v>74</v>
      </c>
      <c r="Z8" s="167">
        <v>2</v>
      </c>
      <c r="AA8" s="167">
        <v>0</v>
      </c>
      <c r="AB8" s="167">
        <v>15</v>
      </c>
      <c r="AC8" s="167">
        <v>14</v>
      </c>
      <c r="AD8" s="167">
        <v>0</v>
      </c>
      <c r="AE8" s="167">
        <v>0</v>
      </c>
    </row>
    <row r="9" spans="1:31" ht="60" x14ac:dyDescent="0.25">
      <c r="A9" s="169" t="s">
        <v>460</v>
      </c>
      <c r="B9" s="170" t="s">
        <v>461</v>
      </c>
      <c r="C9" s="171" t="s">
        <v>248</v>
      </c>
      <c r="D9" s="167">
        <v>1</v>
      </c>
      <c r="E9" s="167">
        <v>182</v>
      </c>
      <c r="F9" s="167">
        <v>10</v>
      </c>
      <c r="G9" s="167">
        <v>550</v>
      </c>
      <c r="H9" s="167">
        <v>12</v>
      </c>
      <c r="I9" s="167">
        <v>89</v>
      </c>
      <c r="J9" s="167">
        <v>2</v>
      </c>
      <c r="K9" s="167">
        <v>121</v>
      </c>
      <c r="L9" s="167">
        <v>0</v>
      </c>
      <c r="M9" s="167">
        <v>19</v>
      </c>
      <c r="N9" s="168">
        <v>2</v>
      </c>
      <c r="O9" s="168">
        <v>53</v>
      </c>
      <c r="P9" s="168">
        <v>0</v>
      </c>
      <c r="Q9" s="168">
        <v>120</v>
      </c>
      <c r="R9" s="168">
        <v>0</v>
      </c>
      <c r="S9" s="168">
        <v>31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2</v>
      </c>
      <c r="AA9" s="167">
        <v>9</v>
      </c>
      <c r="AB9" s="167">
        <v>6</v>
      </c>
      <c r="AC9" s="167">
        <v>12</v>
      </c>
      <c r="AD9" s="167">
        <v>0</v>
      </c>
      <c r="AE9" s="167">
        <v>0</v>
      </c>
    </row>
    <row r="10" spans="1:31" ht="45" x14ac:dyDescent="0.25">
      <c r="A10" s="169" t="s">
        <v>460</v>
      </c>
      <c r="B10" s="170" t="s">
        <v>360</v>
      </c>
      <c r="C10" s="171" t="s">
        <v>465</v>
      </c>
      <c r="D10" s="167">
        <v>196</v>
      </c>
      <c r="E10" s="167">
        <v>40</v>
      </c>
      <c r="F10" s="167">
        <v>1360</v>
      </c>
      <c r="G10" s="167">
        <v>186</v>
      </c>
      <c r="H10" s="167">
        <v>913</v>
      </c>
      <c r="I10" s="167">
        <v>89</v>
      </c>
      <c r="J10" s="167">
        <v>3944</v>
      </c>
      <c r="K10" s="167">
        <v>302</v>
      </c>
      <c r="L10" s="167">
        <v>54</v>
      </c>
      <c r="M10" s="167">
        <v>15</v>
      </c>
      <c r="N10" s="168">
        <v>3</v>
      </c>
      <c r="O10" s="168">
        <v>0</v>
      </c>
      <c r="P10" s="168">
        <v>35</v>
      </c>
      <c r="Q10" s="168">
        <v>6</v>
      </c>
      <c r="R10" s="168">
        <v>69</v>
      </c>
      <c r="S10" s="168">
        <v>2</v>
      </c>
      <c r="T10" s="167">
        <v>31</v>
      </c>
      <c r="U10" s="167">
        <v>6</v>
      </c>
      <c r="V10" s="167">
        <v>101</v>
      </c>
      <c r="W10" s="167">
        <v>15</v>
      </c>
      <c r="X10" s="167">
        <v>25</v>
      </c>
      <c r="Y10" s="167">
        <v>3</v>
      </c>
      <c r="Z10" s="167">
        <v>11</v>
      </c>
      <c r="AA10" s="167">
        <v>2</v>
      </c>
      <c r="AB10" s="167">
        <v>69</v>
      </c>
      <c r="AC10" s="167">
        <v>17</v>
      </c>
      <c r="AD10" s="167">
        <v>1</v>
      </c>
      <c r="AE10" s="167">
        <v>0</v>
      </c>
    </row>
    <row r="11" spans="1:31" ht="30" x14ac:dyDescent="0.25">
      <c r="A11" s="169" t="s">
        <v>460</v>
      </c>
      <c r="B11" s="170" t="s">
        <v>360</v>
      </c>
      <c r="C11" s="171" t="s">
        <v>466</v>
      </c>
      <c r="D11" s="167">
        <v>61</v>
      </c>
      <c r="E11" s="167">
        <v>56</v>
      </c>
      <c r="F11" s="167">
        <v>278</v>
      </c>
      <c r="G11" s="167">
        <v>230</v>
      </c>
      <c r="H11" s="167">
        <v>163</v>
      </c>
      <c r="I11" s="167">
        <v>72</v>
      </c>
      <c r="J11" s="167">
        <v>264</v>
      </c>
      <c r="K11" s="167">
        <v>66</v>
      </c>
      <c r="L11" s="167">
        <v>10</v>
      </c>
      <c r="M11" s="167">
        <v>6</v>
      </c>
      <c r="N11" s="168">
        <v>2</v>
      </c>
      <c r="O11" s="168">
        <v>0</v>
      </c>
      <c r="P11" s="168">
        <v>22</v>
      </c>
      <c r="Q11" s="168">
        <v>16</v>
      </c>
      <c r="R11" s="168">
        <v>23</v>
      </c>
      <c r="S11" s="168">
        <v>1</v>
      </c>
      <c r="T11" s="167">
        <v>11</v>
      </c>
      <c r="U11" s="167">
        <v>5</v>
      </c>
      <c r="V11" s="167">
        <v>11</v>
      </c>
      <c r="W11" s="167">
        <v>5</v>
      </c>
      <c r="X11" s="167">
        <v>7</v>
      </c>
      <c r="Y11" s="167">
        <v>9</v>
      </c>
      <c r="Z11" s="167">
        <v>3</v>
      </c>
      <c r="AA11" s="167">
        <v>1</v>
      </c>
      <c r="AB11" s="167">
        <v>20</v>
      </c>
      <c r="AC11" s="167">
        <v>6</v>
      </c>
      <c r="AD11" s="167">
        <v>0</v>
      </c>
      <c r="AE11" s="167">
        <v>0</v>
      </c>
    </row>
    <row r="12" spans="1:31" ht="60" x14ac:dyDescent="0.25">
      <c r="A12" s="169" t="s">
        <v>460</v>
      </c>
      <c r="B12" s="170" t="s">
        <v>360</v>
      </c>
      <c r="C12" s="171" t="s">
        <v>467</v>
      </c>
      <c r="D12" s="167">
        <v>217</v>
      </c>
      <c r="E12" s="167">
        <v>82</v>
      </c>
      <c r="F12" s="167">
        <v>1095</v>
      </c>
      <c r="G12" s="167">
        <v>373</v>
      </c>
      <c r="H12" s="167">
        <v>415</v>
      </c>
      <c r="I12" s="167">
        <v>108</v>
      </c>
      <c r="J12" s="167">
        <v>1654</v>
      </c>
      <c r="K12" s="167">
        <v>491</v>
      </c>
      <c r="L12" s="167">
        <v>42</v>
      </c>
      <c r="M12" s="167">
        <v>18</v>
      </c>
      <c r="N12" s="168">
        <v>1</v>
      </c>
      <c r="O12" s="168">
        <v>2</v>
      </c>
      <c r="P12" s="168">
        <v>43</v>
      </c>
      <c r="Q12" s="168">
        <v>11</v>
      </c>
      <c r="R12" s="168">
        <v>66</v>
      </c>
      <c r="S12" s="168">
        <v>18</v>
      </c>
      <c r="T12" s="167">
        <v>60</v>
      </c>
      <c r="U12" s="167">
        <v>25</v>
      </c>
      <c r="V12" s="167">
        <v>193</v>
      </c>
      <c r="W12" s="167">
        <v>67</v>
      </c>
      <c r="X12" s="167">
        <v>46</v>
      </c>
      <c r="Y12" s="167">
        <v>9</v>
      </c>
      <c r="Z12" s="167">
        <v>5</v>
      </c>
      <c r="AA12" s="167">
        <v>2</v>
      </c>
      <c r="AB12" s="167">
        <v>33</v>
      </c>
      <c r="AC12" s="167">
        <v>17</v>
      </c>
      <c r="AD12" s="167">
        <v>0</v>
      </c>
      <c r="AE12" s="167">
        <v>0</v>
      </c>
    </row>
    <row r="13" spans="1:31" ht="45" x14ac:dyDescent="0.25">
      <c r="A13" s="169" t="s">
        <v>460</v>
      </c>
      <c r="B13" s="170" t="s">
        <v>360</v>
      </c>
      <c r="C13" s="171" t="s">
        <v>468</v>
      </c>
      <c r="D13" s="167">
        <v>267</v>
      </c>
      <c r="E13" s="167">
        <v>54</v>
      </c>
      <c r="F13" s="167">
        <v>1200</v>
      </c>
      <c r="G13" s="167">
        <v>190</v>
      </c>
      <c r="H13" s="167">
        <v>725</v>
      </c>
      <c r="I13" s="167">
        <v>106</v>
      </c>
      <c r="J13" s="167">
        <v>1397</v>
      </c>
      <c r="K13" s="167">
        <v>208</v>
      </c>
      <c r="L13" s="167">
        <v>26</v>
      </c>
      <c r="M13" s="167">
        <v>11</v>
      </c>
      <c r="N13" s="168">
        <v>0</v>
      </c>
      <c r="O13" s="168">
        <v>0</v>
      </c>
      <c r="P13" s="168">
        <v>23</v>
      </c>
      <c r="Q13" s="168">
        <v>10</v>
      </c>
      <c r="R13" s="168">
        <v>41</v>
      </c>
      <c r="S13" s="168">
        <v>9</v>
      </c>
      <c r="T13" s="167">
        <v>105</v>
      </c>
      <c r="U13" s="167">
        <v>92</v>
      </c>
      <c r="V13" s="167">
        <v>209</v>
      </c>
      <c r="W13" s="167">
        <v>145</v>
      </c>
      <c r="X13" s="167">
        <v>147</v>
      </c>
      <c r="Y13" s="167">
        <v>112</v>
      </c>
      <c r="Z13" s="167">
        <v>3</v>
      </c>
      <c r="AA13" s="167">
        <v>4</v>
      </c>
      <c r="AB13" s="167">
        <v>26</v>
      </c>
      <c r="AC13" s="167">
        <v>19</v>
      </c>
      <c r="AD13" s="167">
        <v>0</v>
      </c>
      <c r="AE13" s="167">
        <v>0</v>
      </c>
    </row>
    <row r="14" spans="1:31" ht="45" x14ac:dyDescent="0.25">
      <c r="A14" s="169" t="s">
        <v>460</v>
      </c>
      <c r="B14" s="170" t="s">
        <v>360</v>
      </c>
      <c r="C14" s="171" t="s">
        <v>249</v>
      </c>
      <c r="D14" s="167">
        <v>59</v>
      </c>
      <c r="E14" s="167">
        <v>47</v>
      </c>
      <c r="F14" s="167">
        <v>266</v>
      </c>
      <c r="G14" s="167">
        <v>201</v>
      </c>
      <c r="H14" s="167">
        <v>92</v>
      </c>
      <c r="I14" s="167">
        <v>92</v>
      </c>
      <c r="J14" s="167">
        <v>173</v>
      </c>
      <c r="K14" s="167">
        <v>103</v>
      </c>
      <c r="L14" s="167">
        <v>15</v>
      </c>
      <c r="M14" s="167">
        <v>11</v>
      </c>
      <c r="N14" s="168">
        <v>1</v>
      </c>
      <c r="O14" s="168">
        <v>2</v>
      </c>
      <c r="P14" s="168">
        <v>1</v>
      </c>
      <c r="Q14" s="168">
        <v>7</v>
      </c>
      <c r="R14" s="168">
        <v>10</v>
      </c>
      <c r="S14" s="168">
        <v>13</v>
      </c>
      <c r="T14" s="167">
        <v>8</v>
      </c>
      <c r="U14" s="167">
        <v>5</v>
      </c>
      <c r="V14" s="167">
        <v>25</v>
      </c>
      <c r="W14" s="167">
        <v>14</v>
      </c>
      <c r="X14" s="167">
        <v>3</v>
      </c>
      <c r="Y14" s="167">
        <v>5</v>
      </c>
      <c r="Z14" s="167">
        <v>2</v>
      </c>
      <c r="AA14" s="167">
        <v>1</v>
      </c>
      <c r="AB14" s="167">
        <v>15</v>
      </c>
      <c r="AC14" s="167">
        <v>8</v>
      </c>
      <c r="AD14" s="167">
        <v>0</v>
      </c>
      <c r="AE14" s="167">
        <v>0</v>
      </c>
    </row>
    <row r="15" spans="1:31" ht="30" x14ac:dyDescent="0.25">
      <c r="A15" s="169" t="s">
        <v>460</v>
      </c>
      <c r="B15" s="170" t="s">
        <v>360</v>
      </c>
      <c r="C15" s="171" t="s">
        <v>87</v>
      </c>
      <c r="D15" s="167">
        <v>150</v>
      </c>
      <c r="E15" s="167">
        <v>28</v>
      </c>
      <c r="F15" s="167">
        <v>814</v>
      </c>
      <c r="G15" s="167">
        <v>132</v>
      </c>
      <c r="H15" s="167">
        <v>462</v>
      </c>
      <c r="I15" s="167">
        <v>49</v>
      </c>
      <c r="J15" s="167">
        <v>1776</v>
      </c>
      <c r="K15" s="167">
        <v>191</v>
      </c>
      <c r="L15" s="167">
        <v>20</v>
      </c>
      <c r="M15" s="167">
        <v>4</v>
      </c>
      <c r="N15" s="168">
        <v>4</v>
      </c>
      <c r="O15" s="168">
        <v>0</v>
      </c>
      <c r="P15" s="168">
        <v>31</v>
      </c>
      <c r="Q15" s="168">
        <v>11</v>
      </c>
      <c r="R15" s="168">
        <v>60</v>
      </c>
      <c r="S15" s="168">
        <v>8</v>
      </c>
      <c r="T15" s="167">
        <v>82</v>
      </c>
      <c r="U15" s="167">
        <v>19</v>
      </c>
      <c r="V15" s="167">
        <v>182</v>
      </c>
      <c r="W15" s="167">
        <v>36</v>
      </c>
      <c r="X15" s="167">
        <v>43</v>
      </c>
      <c r="Y15" s="167">
        <v>13</v>
      </c>
      <c r="Z15" s="167">
        <v>3</v>
      </c>
      <c r="AA15" s="167">
        <v>0</v>
      </c>
      <c r="AB15" s="167">
        <v>14</v>
      </c>
      <c r="AC15" s="167">
        <v>4</v>
      </c>
      <c r="AD15" s="167">
        <v>1</v>
      </c>
      <c r="AE15" s="167">
        <v>1</v>
      </c>
    </row>
    <row r="16" spans="1:31" ht="30" x14ac:dyDescent="0.25">
      <c r="A16" s="169" t="s">
        <v>460</v>
      </c>
      <c r="B16" s="170" t="s">
        <v>360</v>
      </c>
      <c r="C16" s="171" t="s">
        <v>469</v>
      </c>
      <c r="D16" s="167">
        <v>87</v>
      </c>
      <c r="E16" s="167">
        <v>23</v>
      </c>
      <c r="F16" s="167">
        <v>385</v>
      </c>
      <c r="G16" s="167">
        <v>95</v>
      </c>
      <c r="H16" s="167">
        <v>154</v>
      </c>
      <c r="I16" s="167">
        <v>35</v>
      </c>
      <c r="J16" s="167">
        <v>290</v>
      </c>
      <c r="K16" s="167">
        <v>50</v>
      </c>
      <c r="L16" s="167">
        <v>9</v>
      </c>
      <c r="M16" s="167">
        <v>3</v>
      </c>
      <c r="N16" s="168">
        <v>0</v>
      </c>
      <c r="O16" s="168">
        <v>0</v>
      </c>
      <c r="P16" s="168">
        <v>13</v>
      </c>
      <c r="Q16" s="168">
        <v>9</v>
      </c>
      <c r="R16" s="168">
        <v>23</v>
      </c>
      <c r="S16" s="168">
        <v>4</v>
      </c>
      <c r="T16" s="167">
        <v>14</v>
      </c>
      <c r="U16" s="167">
        <v>4</v>
      </c>
      <c r="V16" s="167">
        <v>37</v>
      </c>
      <c r="W16" s="167">
        <v>12</v>
      </c>
      <c r="X16" s="167">
        <v>5</v>
      </c>
      <c r="Y16" s="167">
        <v>1</v>
      </c>
      <c r="Z16" s="167">
        <v>2</v>
      </c>
      <c r="AA16" s="167">
        <v>0</v>
      </c>
      <c r="AB16" s="167">
        <v>6</v>
      </c>
      <c r="AC16" s="167">
        <v>0</v>
      </c>
      <c r="AD16" s="167">
        <v>0</v>
      </c>
      <c r="AE16" s="167">
        <v>0</v>
      </c>
    </row>
    <row r="17" spans="1:31" ht="30" x14ac:dyDescent="0.25">
      <c r="A17" s="169" t="s">
        <v>460</v>
      </c>
      <c r="B17" s="170" t="s">
        <v>360</v>
      </c>
      <c r="C17" s="171" t="s">
        <v>85</v>
      </c>
      <c r="D17" s="167">
        <v>140</v>
      </c>
      <c r="E17" s="167">
        <v>84</v>
      </c>
      <c r="F17" s="167">
        <v>604</v>
      </c>
      <c r="G17" s="167">
        <v>461</v>
      </c>
      <c r="H17" s="167">
        <v>271</v>
      </c>
      <c r="I17" s="167">
        <v>236</v>
      </c>
      <c r="J17" s="167">
        <v>887</v>
      </c>
      <c r="K17" s="167">
        <v>464</v>
      </c>
      <c r="L17" s="167">
        <v>34</v>
      </c>
      <c r="M17" s="167">
        <v>22</v>
      </c>
      <c r="N17" s="168">
        <v>1</v>
      </c>
      <c r="O17" s="168">
        <v>4</v>
      </c>
      <c r="P17" s="168">
        <v>23</v>
      </c>
      <c r="Q17" s="168">
        <v>34</v>
      </c>
      <c r="R17" s="168">
        <v>33</v>
      </c>
      <c r="S17" s="168">
        <v>16</v>
      </c>
      <c r="T17" s="167">
        <v>22</v>
      </c>
      <c r="U17" s="167">
        <v>34</v>
      </c>
      <c r="V17" s="167">
        <v>49</v>
      </c>
      <c r="W17" s="167">
        <v>51</v>
      </c>
      <c r="X17" s="167">
        <v>49</v>
      </c>
      <c r="Y17" s="167">
        <v>55</v>
      </c>
      <c r="Z17" s="167">
        <v>1</v>
      </c>
      <c r="AA17" s="167">
        <v>1</v>
      </c>
      <c r="AB17" s="167">
        <v>5</v>
      </c>
      <c r="AC17" s="167">
        <v>3</v>
      </c>
      <c r="AD17" s="167">
        <v>0</v>
      </c>
      <c r="AE17" s="167">
        <v>0</v>
      </c>
    </row>
    <row r="18" spans="1:31" ht="45" x14ac:dyDescent="0.25">
      <c r="A18" s="169" t="s">
        <v>460</v>
      </c>
      <c r="B18" s="170" t="s">
        <v>470</v>
      </c>
      <c r="C18" s="171" t="s">
        <v>471</v>
      </c>
      <c r="D18" s="167">
        <v>32</v>
      </c>
      <c r="E18" s="167">
        <v>83</v>
      </c>
      <c r="F18" s="167">
        <v>253</v>
      </c>
      <c r="G18" s="167">
        <v>489</v>
      </c>
      <c r="H18" s="167">
        <v>125</v>
      </c>
      <c r="I18" s="167">
        <v>147</v>
      </c>
      <c r="J18" s="167">
        <v>270</v>
      </c>
      <c r="K18" s="167">
        <v>394</v>
      </c>
      <c r="L18" s="167">
        <v>3</v>
      </c>
      <c r="M18" s="167">
        <v>9</v>
      </c>
      <c r="N18" s="168">
        <v>1</v>
      </c>
      <c r="O18" s="168">
        <v>3</v>
      </c>
      <c r="P18" s="168">
        <v>11</v>
      </c>
      <c r="Q18" s="168">
        <v>24</v>
      </c>
      <c r="R18" s="168">
        <v>30</v>
      </c>
      <c r="S18" s="168">
        <v>64</v>
      </c>
      <c r="T18" s="167">
        <v>12</v>
      </c>
      <c r="U18" s="167">
        <v>22</v>
      </c>
      <c r="V18" s="167">
        <v>12</v>
      </c>
      <c r="W18" s="167">
        <v>28</v>
      </c>
      <c r="X18" s="167">
        <v>13</v>
      </c>
      <c r="Y18" s="167">
        <v>23</v>
      </c>
      <c r="Z18" s="167">
        <v>0</v>
      </c>
      <c r="AA18" s="167">
        <v>0</v>
      </c>
      <c r="AB18" s="167">
        <v>17</v>
      </c>
      <c r="AC18" s="167">
        <v>22</v>
      </c>
      <c r="AD18" s="167">
        <v>0</v>
      </c>
      <c r="AE18" s="167">
        <v>0</v>
      </c>
    </row>
    <row r="19" spans="1:31" ht="45" x14ac:dyDescent="0.25">
      <c r="A19" s="169" t="s">
        <v>460</v>
      </c>
      <c r="B19" s="170" t="s">
        <v>470</v>
      </c>
      <c r="C19" s="171" t="s">
        <v>243</v>
      </c>
      <c r="D19" s="167">
        <v>30</v>
      </c>
      <c r="E19" s="167">
        <v>136</v>
      </c>
      <c r="F19" s="167">
        <v>105</v>
      </c>
      <c r="G19" s="167">
        <v>419</v>
      </c>
      <c r="H19" s="167">
        <v>48</v>
      </c>
      <c r="I19" s="167">
        <v>172</v>
      </c>
      <c r="J19" s="167">
        <v>72</v>
      </c>
      <c r="K19" s="167">
        <v>312</v>
      </c>
      <c r="L19" s="167">
        <v>2</v>
      </c>
      <c r="M19" s="167">
        <v>8</v>
      </c>
      <c r="N19" s="168">
        <v>2</v>
      </c>
      <c r="O19" s="168">
        <v>1</v>
      </c>
      <c r="P19" s="168">
        <v>2</v>
      </c>
      <c r="Q19" s="168">
        <v>10</v>
      </c>
      <c r="R19" s="168">
        <v>3</v>
      </c>
      <c r="S19" s="168">
        <v>27</v>
      </c>
      <c r="T19" s="167">
        <v>6</v>
      </c>
      <c r="U19" s="167">
        <v>17</v>
      </c>
      <c r="V19" s="167">
        <v>7</v>
      </c>
      <c r="W19" s="167">
        <v>35</v>
      </c>
      <c r="X19" s="167">
        <v>1</v>
      </c>
      <c r="Y19" s="167">
        <v>6</v>
      </c>
      <c r="Z19" s="167">
        <v>1</v>
      </c>
      <c r="AA19" s="167">
        <v>1</v>
      </c>
      <c r="AB19" s="167">
        <v>5</v>
      </c>
      <c r="AC19" s="167">
        <v>10</v>
      </c>
      <c r="AD19" s="167">
        <v>0</v>
      </c>
      <c r="AE19" s="167">
        <v>0</v>
      </c>
    </row>
    <row r="20" spans="1:31" ht="45" x14ac:dyDescent="0.25">
      <c r="A20" s="169" t="s">
        <v>460</v>
      </c>
      <c r="B20" s="170" t="s">
        <v>470</v>
      </c>
      <c r="C20" s="171" t="s">
        <v>472</v>
      </c>
      <c r="D20" s="167">
        <v>16</v>
      </c>
      <c r="E20" s="167">
        <v>63</v>
      </c>
      <c r="F20" s="167">
        <v>75</v>
      </c>
      <c r="G20" s="167">
        <v>235</v>
      </c>
      <c r="H20" s="167">
        <v>29</v>
      </c>
      <c r="I20" s="167">
        <v>80</v>
      </c>
      <c r="J20" s="167">
        <v>56</v>
      </c>
      <c r="K20" s="167">
        <v>147</v>
      </c>
      <c r="L20" s="167">
        <v>1</v>
      </c>
      <c r="M20" s="167">
        <v>4</v>
      </c>
      <c r="N20" s="168">
        <v>0</v>
      </c>
      <c r="O20" s="168">
        <v>0</v>
      </c>
      <c r="P20" s="168">
        <v>0</v>
      </c>
      <c r="Q20" s="168">
        <v>7</v>
      </c>
      <c r="R20" s="168">
        <v>8</v>
      </c>
      <c r="S20" s="168">
        <v>24</v>
      </c>
      <c r="T20" s="167">
        <v>0</v>
      </c>
      <c r="U20" s="167">
        <v>0</v>
      </c>
      <c r="V20" s="167">
        <v>5</v>
      </c>
      <c r="W20" s="167">
        <v>31</v>
      </c>
      <c r="X20" s="167">
        <v>1</v>
      </c>
      <c r="Y20" s="167">
        <v>9</v>
      </c>
      <c r="Z20" s="167">
        <v>0</v>
      </c>
      <c r="AA20" s="167">
        <v>3</v>
      </c>
      <c r="AB20" s="167">
        <v>6</v>
      </c>
      <c r="AC20" s="167">
        <v>21</v>
      </c>
      <c r="AD20" s="167">
        <v>0</v>
      </c>
      <c r="AE20" s="167">
        <v>0</v>
      </c>
    </row>
    <row r="21" spans="1:31" ht="45" x14ac:dyDescent="0.25">
      <c r="A21" s="169" t="s">
        <v>460</v>
      </c>
      <c r="B21" s="170" t="s">
        <v>470</v>
      </c>
      <c r="C21" s="171" t="s">
        <v>473</v>
      </c>
      <c r="D21" s="167">
        <v>52</v>
      </c>
      <c r="E21" s="167">
        <v>85</v>
      </c>
      <c r="F21" s="167">
        <v>201</v>
      </c>
      <c r="G21" s="167">
        <v>287</v>
      </c>
      <c r="H21" s="167">
        <v>70</v>
      </c>
      <c r="I21" s="167">
        <v>106</v>
      </c>
      <c r="J21" s="167">
        <v>137</v>
      </c>
      <c r="K21" s="167">
        <v>304</v>
      </c>
      <c r="L21" s="167">
        <v>3</v>
      </c>
      <c r="M21" s="167">
        <v>12</v>
      </c>
      <c r="N21" s="168">
        <v>2</v>
      </c>
      <c r="O21" s="168">
        <v>3</v>
      </c>
      <c r="P21" s="168">
        <v>6</v>
      </c>
      <c r="Q21" s="168">
        <v>17</v>
      </c>
      <c r="R21" s="168">
        <v>8</v>
      </c>
      <c r="S21" s="168">
        <v>17</v>
      </c>
      <c r="T21" s="167">
        <v>12</v>
      </c>
      <c r="U21" s="167">
        <v>9</v>
      </c>
      <c r="V21" s="167">
        <v>12</v>
      </c>
      <c r="W21" s="167">
        <v>7</v>
      </c>
      <c r="X21" s="167">
        <v>0</v>
      </c>
      <c r="Y21" s="167">
        <v>0</v>
      </c>
      <c r="Z21" s="167">
        <v>0</v>
      </c>
      <c r="AA21" s="167">
        <v>1</v>
      </c>
      <c r="AB21" s="167">
        <v>2</v>
      </c>
      <c r="AC21" s="167">
        <v>3</v>
      </c>
      <c r="AD21" s="167">
        <v>0</v>
      </c>
      <c r="AE21" s="167">
        <v>0</v>
      </c>
    </row>
    <row r="22" spans="1:31" ht="45" x14ac:dyDescent="0.25">
      <c r="A22" s="169" t="s">
        <v>460</v>
      </c>
      <c r="B22" s="170" t="s">
        <v>474</v>
      </c>
      <c r="C22" s="171" t="s">
        <v>475</v>
      </c>
      <c r="D22" s="167">
        <v>34</v>
      </c>
      <c r="E22" s="167">
        <v>80</v>
      </c>
      <c r="F22" s="167">
        <v>159</v>
      </c>
      <c r="G22" s="167">
        <v>358</v>
      </c>
      <c r="H22" s="167">
        <v>91</v>
      </c>
      <c r="I22" s="167">
        <v>141</v>
      </c>
      <c r="J22" s="167">
        <v>265</v>
      </c>
      <c r="K22" s="167">
        <v>366</v>
      </c>
      <c r="L22" s="167">
        <v>7</v>
      </c>
      <c r="M22" s="167">
        <v>15</v>
      </c>
      <c r="N22" s="168">
        <v>3</v>
      </c>
      <c r="O22" s="168">
        <v>0</v>
      </c>
      <c r="P22" s="168">
        <v>14</v>
      </c>
      <c r="Q22" s="168">
        <v>61</v>
      </c>
      <c r="R22" s="168">
        <v>17</v>
      </c>
      <c r="S22" s="168">
        <v>49</v>
      </c>
      <c r="T22" s="167">
        <v>7</v>
      </c>
      <c r="U22" s="167">
        <v>23</v>
      </c>
      <c r="V22" s="167">
        <v>17</v>
      </c>
      <c r="W22" s="167">
        <v>49</v>
      </c>
      <c r="X22" s="167">
        <v>0</v>
      </c>
      <c r="Y22" s="167">
        <v>0</v>
      </c>
      <c r="Z22" s="167">
        <v>0</v>
      </c>
      <c r="AA22" s="167">
        <v>2</v>
      </c>
      <c r="AB22" s="167">
        <v>6</v>
      </c>
      <c r="AC22" s="167">
        <v>7</v>
      </c>
      <c r="AD22" s="167">
        <v>0</v>
      </c>
      <c r="AE22" s="167">
        <v>0</v>
      </c>
    </row>
    <row r="23" spans="1:31" ht="45" x14ac:dyDescent="0.25">
      <c r="A23" s="169" t="s">
        <v>460</v>
      </c>
      <c r="B23" s="170" t="s">
        <v>474</v>
      </c>
      <c r="C23" s="171" t="s">
        <v>476</v>
      </c>
      <c r="D23" s="167">
        <v>25</v>
      </c>
      <c r="E23" s="167">
        <v>30</v>
      </c>
      <c r="F23" s="167">
        <v>164</v>
      </c>
      <c r="G23" s="167">
        <v>239</v>
      </c>
      <c r="H23" s="167">
        <v>99</v>
      </c>
      <c r="I23" s="167">
        <v>124</v>
      </c>
      <c r="J23" s="167">
        <v>242</v>
      </c>
      <c r="K23" s="167">
        <v>243</v>
      </c>
      <c r="L23" s="167">
        <v>12</v>
      </c>
      <c r="M23" s="167">
        <v>16</v>
      </c>
      <c r="N23" s="168">
        <v>0</v>
      </c>
      <c r="O23" s="168">
        <v>0</v>
      </c>
      <c r="P23" s="168">
        <v>5</v>
      </c>
      <c r="Q23" s="168">
        <v>12</v>
      </c>
      <c r="R23" s="168">
        <v>19</v>
      </c>
      <c r="S23" s="168">
        <v>25</v>
      </c>
      <c r="T23" s="167">
        <v>6</v>
      </c>
      <c r="U23" s="167">
        <v>7</v>
      </c>
      <c r="V23" s="167">
        <v>6</v>
      </c>
      <c r="W23" s="167">
        <v>7</v>
      </c>
      <c r="X23" s="167">
        <v>6</v>
      </c>
      <c r="Y23" s="167">
        <v>7</v>
      </c>
      <c r="Z23" s="167">
        <v>1</v>
      </c>
      <c r="AA23" s="167">
        <v>1</v>
      </c>
      <c r="AB23" s="167">
        <v>10</v>
      </c>
      <c r="AC23" s="167">
        <v>13</v>
      </c>
      <c r="AD23" s="167">
        <v>0</v>
      </c>
      <c r="AE23" s="167">
        <v>0</v>
      </c>
    </row>
    <row r="24" spans="1:31" ht="45" x14ac:dyDescent="0.25">
      <c r="A24" s="169" t="s">
        <v>460</v>
      </c>
      <c r="B24" s="170" t="s">
        <v>477</v>
      </c>
      <c r="C24" s="171" t="s">
        <v>244</v>
      </c>
      <c r="D24" s="167">
        <v>117</v>
      </c>
      <c r="E24" s="167">
        <v>305</v>
      </c>
      <c r="F24" s="167">
        <v>362</v>
      </c>
      <c r="G24" s="167">
        <v>1047</v>
      </c>
      <c r="H24" s="167">
        <v>187</v>
      </c>
      <c r="I24" s="167">
        <v>283</v>
      </c>
      <c r="J24" s="167">
        <v>298</v>
      </c>
      <c r="K24" s="167">
        <v>547</v>
      </c>
      <c r="L24" s="167">
        <v>16</v>
      </c>
      <c r="M24" s="167">
        <v>37</v>
      </c>
      <c r="N24" s="168">
        <v>17</v>
      </c>
      <c r="O24" s="168">
        <v>57</v>
      </c>
      <c r="P24" s="168">
        <v>64</v>
      </c>
      <c r="Q24" s="168">
        <v>225</v>
      </c>
      <c r="R24" s="168">
        <v>34</v>
      </c>
      <c r="S24" s="168">
        <v>91</v>
      </c>
      <c r="T24" s="167">
        <v>56</v>
      </c>
      <c r="U24" s="167">
        <v>286</v>
      </c>
      <c r="V24" s="167">
        <v>99</v>
      </c>
      <c r="W24" s="167">
        <v>503</v>
      </c>
      <c r="X24" s="167">
        <v>16</v>
      </c>
      <c r="Y24" s="167">
        <v>119</v>
      </c>
      <c r="Z24" s="167">
        <v>4</v>
      </c>
      <c r="AA24" s="167">
        <v>7</v>
      </c>
      <c r="AB24" s="167">
        <v>18</v>
      </c>
      <c r="AC24" s="167">
        <v>38</v>
      </c>
      <c r="AD24" s="167">
        <v>0</v>
      </c>
      <c r="AE24" s="167">
        <v>0</v>
      </c>
    </row>
    <row r="25" spans="1:31" ht="45" x14ac:dyDescent="0.25">
      <c r="A25" s="169" t="s">
        <v>460</v>
      </c>
      <c r="B25" s="170" t="s">
        <v>477</v>
      </c>
      <c r="C25" s="171" t="s">
        <v>478</v>
      </c>
      <c r="D25" s="167">
        <v>31</v>
      </c>
      <c r="E25" s="167">
        <v>138</v>
      </c>
      <c r="F25" s="167">
        <v>92</v>
      </c>
      <c r="G25" s="167">
        <v>445</v>
      </c>
      <c r="H25" s="167">
        <v>11</v>
      </c>
      <c r="I25" s="167">
        <v>25</v>
      </c>
      <c r="J25" s="167">
        <v>41</v>
      </c>
      <c r="K25" s="167">
        <v>83</v>
      </c>
      <c r="L25" s="167">
        <v>4</v>
      </c>
      <c r="M25" s="167">
        <v>22</v>
      </c>
      <c r="N25" s="168">
        <v>4</v>
      </c>
      <c r="O25" s="168">
        <v>64</v>
      </c>
      <c r="P25" s="168">
        <v>8</v>
      </c>
      <c r="Q25" s="168">
        <v>41</v>
      </c>
      <c r="R25" s="168">
        <v>2</v>
      </c>
      <c r="S25" s="168">
        <v>9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2</v>
      </c>
      <c r="AB25" s="167">
        <v>1</v>
      </c>
      <c r="AC25" s="167">
        <v>3</v>
      </c>
      <c r="AD25" s="167">
        <v>0</v>
      </c>
      <c r="AE25" s="167">
        <v>0</v>
      </c>
    </row>
    <row r="26" spans="1:31" ht="45" x14ac:dyDescent="0.25">
      <c r="A26" s="169" t="s">
        <v>460</v>
      </c>
      <c r="B26" s="170" t="s">
        <v>477</v>
      </c>
      <c r="C26" s="171" t="s">
        <v>245</v>
      </c>
      <c r="D26" s="167">
        <v>4</v>
      </c>
      <c r="E26" s="167">
        <v>159</v>
      </c>
      <c r="F26" s="167">
        <v>14</v>
      </c>
      <c r="G26" s="167">
        <v>562</v>
      </c>
      <c r="H26" s="167">
        <v>0</v>
      </c>
      <c r="I26" s="167">
        <v>147</v>
      </c>
      <c r="J26" s="167">
        <v>5</v>
      </c>
      <c r="K26" s="167">
        <v>166</v>
      </c>
      <c r="L26" s="167">
        <v>0</v>
      </c>
      <c r="M26" s="167">
        <v>23</v>
      </c>
      <c r="N26" s="168">
        <v>0</v>
      </c>
      <c r="O26" s="168">
        <v>1</v>
      </c>
      <c r="P26" s="168">
        <v>0</v>
      </c>
      <c r="Q26" s="168">
        <v>115</v>
      </c>
      <c r="R26" s="168">
        <v>2</v>
      </c>
      <c r="S26" s="168">
        <v>50</v>
      </c>
      <c r="T26" s="167">
        <v>1</v>
      </c>
      <c r="U26" s="167">
        <v>56</v>
      </c>
      <c r="V26" s="167">
        <v>4</v>
      </c>
      <c r="W26" s="167">
        <v>262</v>
      </c>
      <c r="X26" s="167">
        <v>1</v>
      </c>
      <c r="Y26" s="167">
        <v>27</v>
      </c>
      <c r="Z26" s="167">
        <v>0</v>
      </c>
      <c r="AA26" s="167">
        <v>2</v>
      </c>
      <c r="AB26" s="167">
        <v>5</v>
      </c>
      <c r="AC26" s="167">
        <v>14</v>
      </c>
      <c r="AD26" s="167">
        <v>0</v>
      </c>
      <c r="AE26" s="167">
        <v>4</v>
      </c>
    </row>
    <row r="27" spans="1:31" ht="45" x14ac:dyDescent="0.25">
      <c r="A27" s="169" t="s">
        <v>460</v>
      </c>
      <c r="B27" s="170" t="s">
        <v>477</v>
      </c>
      <c r="C27" s="171" t="s">
        <v>479</v>
      </c>
      <c r="D27" s="167">
        <v>63</v>
      </c>
      <c r="E27" s="167">
        <v>224</v>
      </c>
      <c r="F27" s="167">
        <v>192</v>
      </c>
      <c r="G27" s="167">
        <v>683</v>
      </c>
      <c r="H27" s="167">
        <v>41</v>
      </c>
      <c r="I27" s="167">
        <v>107</v>
      </c>
      <c r="J27" s="167">
        <v>83</v>
      </c>
      <c r="K27" s="167">
        <v>224</v>
      </c>
      <c r="L27" s="167">
        <v>13</v>
      </c>
      <c r="M27" s="167">
        <v>27</v>
      </c>
      <c r="N27" s="168">
        <v>4</v>
      </c>
      <c r="O27" s="168">
        <v>29</v>
      </c>
      <c r="P27" s="168">
        <v>21</v>
      </c>
      <c r="Q27" s="168">
        <v>75</v>
      </c>
      <c r="R27" s="168">
        <v>7</v>
      </c>
      <c r="S27" s="168">
        <v>36</v>
      </c>
      <c r="T27" s="167">
        <v>5</v>
      </c>
      <c r="U27" s="167">
        <v>41</v>
      </c>
      <c r="V27" s="167">
        <v>19</v>
      </c>
      <c r="W27" s="167">
        <v>120</v>
      </c>
      <c r="X27" s="167">
        <v>3</v>
      </c>
      <c r="Y27" s="167">
        <v>28</v>
      </c>
      <c r="Z27" s="167">
        <v>1</v>
      </c>
      <c r="AA27" s="167">
        <v>16</v>
      </c>
      <c r="AB27" s="167">
        <v>10</v>
      </c>
      <c r="AC27" s="167">
        <v>57</v>
      </c>
      <c r="AD27" s="167">
        <v>0</v>
      </c>
      <c r="AE27" s="167">
        <v>0</v>
      </c>
    </row>
    <row r="28" spans="1:31" ht="45" x14ac:dyDescent="0.25">
      <c r="A28" s="169" t="s">
        <v>460</v>
      </c>
      <c r="B28" s="170" t="s">
        <v>477</v>
      </c>
      <c r="C28" s="171" t="s">
        <v>246</v>
      </c>
      <c r="D28" s="167">
        <v>121</v>
      </c>
      <c r="E28" s="167">
        <v>86</v>
      </c>
      <c r="F28" s="167">
        <v>389</v>
      </c>
      <c r="G28" s="167">
        <v>343</v>
      </c>
      <c r="H28" s="167">
        <v>66</v>
      </c>
      <c r="I28" s="167">
        <v>51</v>
      </c>
      <c r="J28" s="167">
        <v>121</v>
      </c>
      <c r="K28" s="167">
        <v>107</v>
      </c>
      <c r="L28" s="167">
        <v>17</v>
      </c>
      <c r="M28" s="167">
        <v>15</v>
      </c>
      <c r="N28" s="168">
        <v>0</v>
      </c>
      <c r="O28" s="168">
        <v>0</v>
      </c>
      <c r="P28" s="168">
        <v>62</v>
      </c>
      <c r="Q28" s="168">
        <v>80</v>
      </c>
      <c r="R28" s="168">
        <v>35</v>
      </c>
      <c r="S28" s="168">
        <v>18</v>
      </c>
      <c r="T28" s="167">
        <v>5</v>
      </c>
      <c r="U28" s="167">
        <v>5</v>
      </c>
      <c r="V28" s="167">
        <v>8</v>
      </c>
      <c r="W28" s="167">
        <v>14</v>
      </c>
      <c r="X28" s="167">
        <v>10</v>
      </c>
      <c r="Y28" s="167">
        <v>25</v>
      </c>
      <c r="Z28" s="167">
        <v>4</v>
      </c>
      <c r="AA28" s="167">
        <v>5</v>
      </c>
      <c r="AB28" s="167">
        <v>15</v>
      </c>
      <c r="AC28" s="167">
        <v>5</v>
      </c>
      <c r="AD28" s="167">
        <v>2</v>
      </c>
      <c r="AE28" s="167">
        <v>0</v>
      </c>
    </row>
    <row r="29" spans="1:31" ht="30" x14ac:dyDescent="0.25">
      <c r="A29" s="169" t="s">
        <v>460</v>
      </c>
      <c r="B29" s="170" t="s">
        <v>480</v>
      </c>
      <c r="C29" s="171" t="s">
        <v>481</v>
      </c>
      <c r="D29" s="167">
        <v>48</v>
      </c>
      <c r="E29" s="167">
        <v>128</v>
      </c>
      <c r="F29" s="167">
        <v>160</v>
      </c>
      <c r="G29" s="167">
        <v>570</v>
      </c>
      <c r="H29" s="167">
        <v>56</v>
      </c>
      <c r="I29" s="167">
        <v>102</v>
      </c>
      <c r="J29" s="167">
        <v>92</v>
      </c>
      <c r="K29" s="167">
        <v>261</v>
      </c>
      <c r="L29" s="167">
        <v>6</v>
      </c>
      <c r="M29" s="167">
        <v>25</v>
      </c>
      <c r="N29" s="168">
        <v>1</v>
      </c>
      <c r="O29" s="168">
        <v>11</v>
      </c>
      <c r="P29" s="168">
        <v>13</v>
      </c>
      <c r="Q29" s="168">
        <v>95</v>
      </c>
      <c r="R29" s="168">
        <v>11</v>
      </c>
      <c r="S29" s="168">
        <v>36</v>
      </c>
      <c r="T29" s="167">
        <v>20</v>
      </c>
      <c r="U29" s="167">
        <v>70</v>
      </c>
      <c r="V29" s="167">
        <v>20</v>
      </c>
      <c r="W29" s="167">
        <v>71</v>
      </c>
      <c r="X29" s="167">
        <v>13</v>
      </c>
      <c r="Y29" s="167">
        <v>67</v>
      </c>
      <c r="Z29" s="167">
        <v>0</v>
      </c>
      <c r="AA29" s="167">
        <v>2</v>
      </c>
      <c r="AB29" s="167">
        <v>10</v>
      </c>
      <c r="AC29" s="167">
        <v>15</v>
      </c>
      <c r="AD29" s="167">
        <v>0</v>
      </c>
      <c r="AE29" s="167">
        <v>0</v>
      </c>
    </row>
    <row r="30" spans="1:31" ht="31.5" x14ac:dyDescent="0.25">
      <c r="A30" s="169" t="s">
        <v>460</v>
      </c>
      <c r="B30" s="170" t="s">
        <v>480</v>
      </c>
      <c r="C30" s="172" t="s">
        <v>482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7">
        <v>23</v>
      </c>
      <c r="U30" s="167">
        <v>86</v>
      </c>
      <c r="V30" s="167">
        <v>54</v>
      </c>
      <c r="W30" s="167">
        <v>201</v>
      </c>
      <c r="X30" s="167">
        <v>23</v>
      </c>
      <c r="Y30" s="167">
        <v>66</v>
      </c>
      <c r="Z30" s="167">
        <v>14</v>
      </c>
      <c r="AA30" s="167">
        <v>8</v>
      </c>
      <c r="AB30" s="167">
        <v>19</v>
      </c>
      <c r="AC30" s="167">
        <v>14</v>
      </c>
      <c r="AD30" s="167">
        <v>0</v>
      </c>
      <c r="AE30" s="167">
        <v>0</v>
      </c>
    </row>
    <row r="31" spans="1:31" x14ac:dyDescent="0.25">
      <c r="A31" s="169" t="s">
        <v>460</v>
      </c>
      <c r="B31" s="127"/>
      <c r="C31" s="165" t="s">
        <v>50</v>
      </c>
      <c r="D31" s="166">
        <f t="shared" ref="D31:AE31" si="0">SUM(D4:D30)</f>
        <v>2438</v>
      </c>
      <c r="E31" s="167">
        <f t="shared" si="0"/>
        <v>2882</v>
      </c>
      <c r="F31" s="167">
        <f t="shared" si="0"/>
        <v>10734</v>
      </c>
      <c r="G31" s="167">
        <f t="shared" si="0"/>
        <v>10960</v>
      </c>
      <c r="H31" s="167">
        <f t="shared" si="0"/>
        <v>5179</v>
      </c>
      <c r="I31" s="167">
        <f t="shared" si="0"/>
        <v>3205</v>
      </c>
      <c r="J31" s="167">
        <f t="shared" si="0"/>
        <v>15503</v>
      </c>
      <c r="K31" s="167">
        <f t="shared" si="0"/>
        <v>8479</v>
      </c>
      <c r="L31" s="167">
        <f t="shared" si="0"/>
        <v>344</v>
      </c>
      <c r="M31" s="167">
        <f t="shared" si="0"/>
        <v>370</v>
      </c>
      <c r="N31" s="168">
        <f t="shared" si="0"/>
        <v>58</v>
      </c>
      <c r="O31" s="168">
        <f t="shared" si="0"/>
        <v>290</v>
      </c>
      <c r="P31" s="168">
        <f t="shared" si="0"/>
        <v>594</v>
      </c>
      <c r="Q31" s="168">
        <f t="shared" si="0"/>
        <v>1364</v>
      </c>
      <c r="R31" s="168">
        <f t="shared" si="0"/>
        <v>712</v>
      </c>
      <c r="S31" s="168">
        <f t="shared" si="0"/>
        <v>849</v>
      </c>
      <c r="T31" s="167">
        <f t="shared" si="0"/>
        <v>671</v>
      </c>
      <c r="U31" s="167">
        <f t="shared" si="0"/>
        <v>1248</v>
      </c>
      <c r="V31" s="167">
        <f t="shared" si="0"/>
        <v>1426</v>
      </c>
      <c r="W31" s="167">
        <f t="shared" si="0"/>
        <v>2431</v>
      </c>
      <c r="X31" s="167">
        <f t="shared" si="0"/>
        <v>642</v>
      </c>
      <c r="Y31" s="167">
        <f t="shared" si="0"/>
        <v>1182</v>
      </c>
      <c r="Z31" s="167">
        <f t="shared" si="0"/>
        <v>72</v>
      </c>
      <c r="AA31" s="167">
        <f t="shared" si="0"/>
        <v>85</v>
      </c>
      <c r="AB31" s="167">
        <v>392</v>
      </c>
      <c r="AC31" s="167">
        <v>391</v>
      </c>
      <c r="AD31" s="167">
        <f t="shared" si="0"/>
        <v>7</v>
      </c>
      <c r="AE31" s="167">
        <f t="shared" si="0"/>
        <v>5</v>
      </c>
    </row>
    <row r="36" spans="8:25" x14ac:dyDescent="0.25">
      <c r="N36" s="160"/>
    </row>
    <row r="42" spans="8:25" x14ac:dyDescent="0.25">
      <c r="H42" s="160"/>
    </row>
    <row r="43" spans="8:25" x14ac:dyDescent="0.25">
      <c r="S43" s="160"/>
      <c r="T43" s="160"/>
      <c r="X43" s="160"/>
      <c r="Y43" s="160"/>
    </row>
  </sheetData>
  <mergeCells count="1">
    <mergeCell ref="A1:A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30" workbookViewId="0">
      <selection activeCell="C38" sqref="C38:AE40"/>
    </sheetView>
  </sheetViews>
  <sheetFormatPr defaultRowHeight="15" x14ac:dyDescent="0.25"/>
  <cols>
    <col min="1" max="1" width="20.140625" style="68" customWidth="1"/>
    <col min="2" max="2" width="22" style="68" customWidth="1"/>
    <col min="3" max="3" width="30.28515625" style="68" customWidth="1"/>
    <col min="4" max="4" width="12.7109375" style="68" customWidth="1"/>
    <col min="5" max="5" width="12.5703125" style="68" customWidth="1"/>
    <col min="6" max="7" width="12.7109375" style="68" customWidth="1"/>
    <col min="8" max="9" width="12.5703125" style="68" customWidth="1"/>
    <col min="10" max="31" width="12.7109375" style="68" customWidth="1"/>
    <col min="32" max="16384" width="9.140625" style="68"/>
  </cols>
  <sheetData>
    <row r="1" spans="1:31" ht="21" x14ac:dyDescent="0.25">
      <c r="A1" s="686" t="s">
        <v>17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8"/>
    </row>
    <row r="2" spans="1:31" ht="18.75" x14ac:dyDescent="0.25">
      <c r="A2" s="689" t="s">
        <v>0</v>
      </c>
      <c r="B2" s="689" t="s">
        <v>12</v>
      </c>
      <c r="C2" s="173" t="s">
        <v>1</v>
      </c>
      <c r="D2" s="691" t="s">
        <v>15</v>
      </c>
      <c r="E2" s="692"/>
      <c r="F2" s="691" t="s">
        <v>7</v>
      </c>
      <c r="G2" s="692"/>
      <c r="H2" s="691" t="s">
        <v>13</v>
      </c>
      <c r="I2" s="692"/>
      <c r="J2" s="691" t="s">
        <v>8</v>
      </c>
      <c r="K2" s="692"/>
      <c r="L2" s="691" t="s">
        <v>11</v>
      </c>
      <c r="M2" s="692"/>
      <c r="N2" s="691" t="s">
        <v>9</v>
      </c>
      <c r="O2" s="692"/>
      <c r="P2" s="691" t="s">
        <v>14</v>
      </c>
      <c r="Q2" s="692"/>
      <c r="R2" s="691" t="s">
        <v>10</v>
      </c>
      <c r="S2" s="692"/>
      <c r="T2" s="691" t="s">
        <v>2</v>
      </c>
      <c r="U2" s="692"/>
      <c r="V2" s="691" t="s">
        <v>3</v>
      </c>
      <c r="W2" s="692"/>
      <c r="X2" s="691" t="s">
        <v>16</v>
      </c>
      <c r="Y2" s="692"/>
      <c r="Z2" s="691" t="s">
        <v>4</v>
      </c>
      <c r="AA2" s="692"/>
      <c r="AB2" s="691" t="s">
        <v>5</v>
      </c>
      <c r="AC2" s="692"/>
      <c r="AD2" s="691" t="s">
        <v>6</v>
      </c>
      <c r="AE2" s="692"/>
    </row>
    <row r="3" spans="1:31" ht="18.75" x14ac:dyDescent="0.25">
      <c r="A3" s="690"/>
      <c r="B3" s="690"/>
      <c r="C3" s="174"/>
      <c r="D3" s="175" t="s">
        <v>18</v>
      </c>
      <c r="E3" s="175" t="s">
        <v>19</v>
      </c>
      <c r="F3" s="175" t="s">
        <v>18</v>
      </c>
      <c r="G3" s="175" t="s">
        <v>19</v>
      </c>
      <c r="H3" s="175" t="s">
        <v>18</v>
      </c>
      <c r="I3" s="175" t="s">
        <v>19</v>
      </c>
      <c r="J3" s="175" t="s">
        <v>18</v>
      </c>
      <c r="K3" s="175" t="s">
        <v>19</v>
      </c>
      <c r="L3" s="175" t="s">
        <v>18</v>
      </c>
      <c r="M3" s="175" t="s">
        <v>19</v>
      </c>
      <c r="N3" s="175" t="s">
        <v>18</v>
      </c>
      <c r="O3" s="175" t="s">
        <v>19</v>
      </c>
      <c r="P3" s="175" t="s">
        <v>18</v>
      </c>
      <c r="Q3" s="175" t="s">
        <v>19</v>
      </c>
      <c r="R3" s="175" t="s">
        <v>18</v>
      </c>
      <c r="S3" s="175" t="s">
        <v>19</v>
      </c>
      <c r="T3" s="175" t="s">
        <v>18</v>
      </c>
      <c r="U3" s="175" t="s">
        <v>19</v>
      </c>
      <c r="V3" s="175" t="s">
        <v>18</v>
      </c>
      <c r="W3" s="175" t="s">
        <v>19</v>
      </c>
      <c r="X3" s="175" t="s">
        <v>18</v>
      </c>
      <c r="Y3" s="175" t="s">
        <v>19</v>
      </c>
      <c r="Z3" s="175" t="s">
        <v>18</v>
      </c>
      <c r="AA3" s="175" t="s">
        <v>19</v>
      </c>
      <c r="AB3" s="175" t="s">
        <v>18</v>
      </c>
      <c r="AC3" s="175" t="s">
        <v>19</v>
      </c>
      <c r="AD3" s="175" t="s">
        <v>18</v>
      </c>
      <c r="AE3" s="175" t="s">
        <v>19</v>
      </c>
    </row>
    <row r="4" spans="1:31" ht="56.25" x14ac:dyDescent="0.25">
      <c r="A4" s="176" t="s">
        <v>36</v>
      </c>
      <c r="B4" s="177" t="s">
        <v>84</v>
      </c>
      <c r="C4" s="178" t="s">
        <v>483</v>
      </c>
      <c r="D4" s="179">
        <v>146</v>
      </c>
      <c r="E4" s="179">
        <v>33</v>
      </c>
      <c r="F4" s="179">
        <v>244</v>
      </c>
      <c r="G4" s="179">
        <v>41</v>
      </c>
      <c r="H4" s="179">
        <v>352</v>
      </c>
      <c r="I4" s="179">
        <v>57</v>
      </c>
      <c r="J4" s="179">
        <v>72</v>
      </c>
      <c r="K4" s="179">
        <v>8</v>
      </c>
      <c r="L4" s="179">
        <v>90</v>
      </c>
      <c r="M4" s="179">
        <v>10</v>
      </c>
      <c r="N4" s="179">
        <v>1</v>
      </c>
      <c r="O4" s="179">
        <v>0</v>
      </c>
      <c r="P4" s="179">
        <v>38</v>
      </c>
      <c r="Q4" s="179">
        <v>5</v>
      </c>
      <c r="R4" s="179">
        <v>9</v>
      </c>
      <c r="S4" s="179">
        <v>1</v>
      </c>
      <c r="T4" s="179">
        <v>56</v>
      </c>
      <c r="U4" s="179">
        <v>18</v>
      </c>
      <c r="V4" s="179">
        <v>163</v>
      </c>
      <c r="W4" s="179">
        <v>75</v>
      </c>
      <c r="X4" s="179">
        <v>59</v>
      </c>
      <c r="Y4" s="179">
        <v>6</v>
      </c>
      <c r="Z4" s="179">
        <v>3</v>
      </c>
      <c r="AA4" s="179">
        <v>0</v>
      </c>
      <c r="AB4" s="179">
        <v>24</v>
      </c>
      <c r="AC4" s="179">
        <v>9</v>
      </c>
      <c r="AD4" s="179">
        <v>3</v>
      </c>
      <c r="AE4" s="179">
        <v>0</v>
      </c>
    </row>
    <row r="5" spans="1:31" ht="56.25" x14ac:dyDescent="0.25">
      <c r="A5" s="176" t="s">
        <v>36</v>
      </c>
      <c r="B5" s="177" t="s">
        <v>84</v>
      </c>
      <c r="C5" s="178" t="s">
        <v>484</v>
      </c>
      <c r="D5" s="179">
        <v>13</v>
      </c>
      <c r="E5" s="179">
        <v>8</v>
      </c>
      <c r="F5" s="179">
        <v>248</v>
      </c>
      <c r="G5" s="179">
        <v>74</v>
      </c>
      <c r="H5" s="179">
        <v>0</v>
      </c>
      <c r="I5" s="179">
        <v>0</v>
      </c>
      <c r="J5" s="179">
        <v>0</v>
      </c>
      <c r="K5" s="179">
        <v>0</v>
      </c>
      <c r="L5" s="179">
        <v>21</v>
      </c>
      <c r="M5" s="179">
        <v>5</v>
      </c>
      <c r="N5" s="179">
        <v>0</v>
      </c>
      <c r="O5" s="179">
        <v>0</v>
      </c>
      <c r="P5" s="179">
        <v>0</v>
      </c>
      <c r="Q5" s="179">
        <v>0</v>
      </c>
      <c r="R5" s="179">
        <v>0</v>
      </c>
      <c r="S5" s="179">
        <v>0</v>
      </c>
      <c r="T5" s="179">
        <v>0</v>
      </c>
      <c r="U5" s="179">
        <v>0</v>
      </c>
      <c r="V5" s="179">
        <v>0</v>
      </c>
      <c r="W5" s="179">
        <v>0</v>
      </c>
      <c r="X5" s="179">
        <v>0</v>
      </c>
      <c r="Y5" s="179">
        <v>0</v>
      </c>
      <c r="Z5" s="179">
        <v>2</v>
      </c>
      <c r="AA5" s="179">
        <v>2</v>
      </c>
      <c r="AB5" s="179">
        <v>4</v>
      </c>
      <c r="AC5" s="179">
        <v>6</v>
      </c>
      <c r="AD5" s="179">
        <v>0</v>
      </c>
      <c r="AE5" s="179">
        <v>0</v>
      </c>
    </row>
    <row r="6" spans="1:31" ht="84" x14ac:dyDescent="0.25">
      <c r="A6" s="176" t="s">
        <v>36</v>
      </c>
      <c r="B6" s="177" t="s">
        <v>84</v>
      </c>
      <c r="C6" s="178" t="s">
        <v>485</v>
      </c>
      <c r="D6" s="179">
        <v>85</v>
      </c>
      <c r="E6" s="179">
        <v>59</v>
      </c>
      <c r="F6" s="179">
        <v>299</v>
      </c>
      <c r="G6" s="179">
        <v>175</v>
      </c>
      <c r="H6" s="179">
        <v>0</v>
      </c>
      <c r="I6" s="179">
        <v>0</v>
      </c>
      <c r="J6" s="179">
        <v>0</v>
      </c>
      <c r="K6" s="179">
        <v>0</v>
      </c>
      <c r="L6" s="179">
        <v>13</v>
      </c>
      <c r="M6" s="179">
        <v>4</v>
      </c>
      <c r="N6" s="179">
        <v>0</v>
      </c>
      <c r="O6" s="179">
        <v>0</v>
      </c>
      <c r="P6" s="179">
        <v>0</v>
      </c>
      <c r="Q6" s="179">
        <v>0</v>
      </c>
      <c r="R6" s="179">
        <v>0</v>
      </c>
      <c r="S6" s="179">
        <v>0</v>
      </c>
      <c r="T6" s="179">
        <v>4</v>
      </c>
      <c r="U6" s="179">
        <v>5</v>
      </c>
      <c r="V6" s="179">
        <v>15</v>
      </c>
      <c r="W6" s="179">
        <v>10</v>
      </c>
      <c r="X6" s="179">
        <v>3</v>
      </c>
      <c r="Y6" s="179">
        <v>2</v>
      </c>
      <c r="Z6" s="179">
        <v>1</v>
      </c>
      <c r="AA6" s="179">
        <v>1</v>
      </c>
      <c r="AB6" s="179">
        <v>3</v>
      </c>
      <c r="AC6" s="179">
        <v>1</v>
      </c>
      <c r="AD6" s="179">
        <v>0</v>
      </c>
      <c r="AE6" s="179">
        <v>0</v>
      </c>
    </row>
    <row r="7" spans="1:31" ht="105" x14ac:dyDescent="0.25">
      <c r="A7" s="176" t="s">
        <v>36</v>
      </c>
      <c r="B7" s="177" t="s">
        <v>84</v>
      </c>
      <c r="C7" s="178" t="s">
        <v>347</v>
      </c>
      <c r="D7" s="179">
        <v>50</v>
      </c>
      <c r="E7" s="179">
        <v>12</v>
      </c>
      <c r="F7" s="179">
        <v>343</v>
      </c>
      <c r="G7" s="179">
        <v>75</v>
      </c>
      <c r="H7" s="179">
        <v>128</v>
      </c>
      <c r="I7" s="179">
        <v>14</v>
      </c>
      <c r="J7" s="179">
        <v>174</v>
      </c>
      <c r="K7" s="179">
        <v>27</v>
      </c>
      <c r="L7" s="179">
        <v>33</v>
      </c>
      <c r="M7" s="179">
        <v>17</v>
      </c>
      <c r="N7" s="179">
        <v>5</v>
      </c>
      <c r="O7" s="179">
        <v>0</v>
      </c>
      <c r="P7" s="179">
        <v>24</v>
      </c>
      <c r="Q7" s="179">
        <v>4</v>
      </c>
      <c r="R7" s="179">
        <v>9</v>
      </c>
      <c r="S7" s="179">
        <v>2</v>
      </c>
      <c r="T7" s="179">
        <v>10</v>
      </c>
      <c r="U7" s="179">
        <v>29</v>
      </c>
      <c r="V7" s="179">
        <v>72</v>
      </c>
      <c r="W7" s="179">
        <v>49</v>
      </c>
      <c r="X7" s="179">
        <v>15</v>
      </c>
      <c r="Y7" s="179">
        <v>20</v>
      </c>
      <c r="Z7" s="179">
        <v>8</v>
      </c>
      <c r="AA7" s="179">
        <v>3</v>
      </c>
      <c r="AB7" s="179">
        <v>62</v>
      </c>
      <c r="AC7" s="179">
        <v>19</v>
      </c>
      <c r="AD7" s="179">
        <v>4</v>
      </c>
      <c r="AE7" s="179">
        <v>0</v>
      </c>
    </row>
    <row r="8" spans="1:31" ht="56.25" x14ac:dyDescent="0.25">
      <c r="A8" s="176" t="s">
        <v>36</v>
      </c>
      <c r="B8" s="177" t="s">
        <v>84</v>
      </c>
      <c r="C8" s="178" t="s">
        <v>486</v>
      </c>
      <c r="D8" s="179">
        <v>48</v>
      </c>
      <c r="E8" s="179">
        <v>45</v>
      </c>
      <c r="F8" s="179">
        <v>204</v>
      </c>
      <c r="G8" s="179">
        <v>217</v>
      </c>
      <c r="H8" s="179">
        <v>79</v>
      </c>
      <c r="I8" s="179">
        <v>42</v>
      </c>
      <c r="J8" s="179">
        <v>0</v>
      </c>
      <c r="K8" s="179">
        <v>0</v>
      </c>
      <c r="L8" s="179">
        <v>25</v>
      </c>
      <c r="M8" s="179">
        <v>34</v>
      </c>
      <c r="N8" s="179">
        <v>0</v>
      </c>
      <c r="O8" s="179">
        <v>0</v>
      </c>
      <c r="P8" s="179">
        <v>16</v>
      </c>
      <c r="Q8" s="179">
        <v>11</v>
      </c>
      <c r="R8" s="179">
        <v>0</v>
      </c>
      <c r="S8" s="179">
        <v>0</v>
      </c>
      <c r="T8" s="179">
        <v>26</v>
      </c>
      <c r="U8" s="179">
        <v>22</v>
      </c>
      <c r="V8" s="179">
        <v>51</v>
      </c>
      <c r="W8" s="179">
        <v>52</v>
      </c>
      <c r="X8" s="179">
        <v>16</v>
      </c>
      <c r="Y8" s="179">
        <v>14</v>
      </c>
      <c r="Z8" s="179">
        <v>1</v>
      </c>
      <c r="AA8" s="179">
        <v>6</v>
      </c>
      <c r="AB8" s="179">
        <v>12</v>
      </c>
      <c r="AC8" s="179">
        <v>10</v>
      </c>
      <c r="AD8" s="179">
        <v>0</v>
      </c>
      <c r="AE8" s="179">
        <v>0</v>
      </c>
    </row>
    <row r="9" spans="1:31" ht="84" x14ac:dyDescent="0.25">
      <c r="A9" s="176" t="s">
        <v>36</v>
      </c>
      <c r="B9" s="177" t="s">
        <v>65</v>
      </c>
      <c r="C9" s="178" t="s">
        <v>487</v>
      </c>
      <c r="D9" s="179">
        <v>5</v>
      </c>
      <c r="E9" s="179">
        <v>7</v>
      </c>
      <c r="F9" s="179">
        <v>355</v>
      </c>
      <c r="G9" s="179">
        <v>200</v>
      </c>
      <c r="H9" s="179">
        <v>0</v>
      </c>
      <c r="I9" s="179">
        <v>0</v>
      </c>
      <c r="J9" s="179">
        <v>0</v>
      </c>
      <c r="K9" s="179">
        <v>0</v>
      </c>
      <c r="L9" s="179">
        <v>17</v>
      </c>
      <c r="M9" s="179">
        <v>7</v>
      </c>
      <c r="N9" s="179">
        <v>0</v>
      </c>
      <c r="O9" s="179">
        <v>0</v>
      </c>
      <c r="P9" s="179">
        <v>0</v>
      </c>
      <c r="Q9" s="179">
        <v>0</v>
      </c>
      <c r="R9" s="179">
        <v>0</v>
      </c>
      <c r="S9" s="179">
        <v>0</v>
      </c>
      <c r="T9" s="179">
        <v>0</v>
      </c>
      <c r="U9" s="179">
        <v>0</v>
      </c>
      <c r="V9" s="179">
        <v>0</v>
      </c>
      <c r="W9" s="179">
        <v>0</v>
      </c>
      <c r="X9" s="179">
        <v>0</v>
      </c>
      <c r="Y9" s="179">
        <v>0</v>
      </c>
      <c r="Z9" s="179">
        <v>1</v>
      </c>
      <c r="AA9" s="179">
        <v>2</v>
      </c>
      <c r="AB9" s="179">
        <v>4</v>
      </c>
      <c r="AC9" s="179">
        <v>5</v>
      </c>
      <c r="AD9" s="179">
        <v>0</v>
      </c>
      <c r="AE9" s="179">
        <v>0</v>
      </c>
    </row>
    <row r="10" spans="1:31" ht="63" x14ac:dyDescent="0.25">
      <c r="A10" s="176" t="s">
        <v>36</v>
      </c>
      <c r="B10" s="177" t="s">
        <v>65</v>
      </c>
      <c r="C10" s="178" t="s">
        <v>341</v>
      </c>
      <c r="D10" s="179">
        <v>68</v>
      </c>
      <c r="E10" s="179">
        <v>35</v>
      </c>
      <c r="F10" s="179">
        <v>565</v>
      </c>
      <c r="G10" s="179">
        <v>280</v>
      </c>
      <c r="H10" s="179">
        <v>0</v>
      </c>
      <c r="I10" s="179">
        <v>0</v>
      </c>
      <c r="J10" s="179">
        <v>0</v>
      </c>
      <c r="K10" s="179">
        <v>0</v>
      </c>
      <c r="L10" s="179">
        <v>149</v>
      </c>
      <c r="M10" s="179">
        <v>49</v>
      </c>
      <c r="N10" s="179">
        <v>0</v>
      </c>
      <c r="O10" s="179">
        <v>0</v>
      </c>
      <c r="P10" s="179">
        <v>0</v>
      </c>
      <c r="Q10" s="179">
        <v>0</v>
      </c>
      <c r="R10" s="179">
        <v>0</v>
      </c>
      <c r="S10" s="179">
        <v>0</v>
      </c>
      <c r="T10" s="179">
        <v>55</v>
      </c>
      <c r="U10" s="179">
        <v>111</v>
      </c>
      <c r="V10" s="179">
        <v>96</v>
      </c>
      <c r="W10" s="179">
        <v>235</v>
      </c>
      <c r="X10" s="179">
        <v>19</v>
      </c>
      <c r="Y10" s="179">
        <v>59</v>
      </c>
      <c r="Z10" s="179">
        <v>1</v>
      </c>
      <c r="AA10" s="179">
        <v>0</v>
      </c>
      <c r="AB10" s="179">
        <v>11</v>
      </c>
      <c r="AC10" s="179">
        <v>16</v>
      </c>
      <c r="AD10" s="179">
        <v>0</v>
      </c>
      <c r="AE10" s="179">
        <v>0</v>
      </c>
    </row>
    <row r="11" spans="1:31" ht="63" x14ac:dyDescent="0.25">
      <c r="A11" s="176" t="s">
        <v>36</v>
      </c>
      <c r="B11" s="177" t="s">
        <v>65</v>
      </c>
      <c r="C11" s="178" t="s">
        <v>488</v>
      </c>
      <c r="D11" s="179">
        <v>33</v>
      </c>
      <c r="E11" s="179">
        <v>43</v>
      </c>
      <c r="F11" s="179">
        <v>377</v>
      </c>
      <c r="G11" s="179">
        <v>260</v>
      </c>
      <c r="H11" s="179">
        <v>12</v>
      </c>
      <c r="I11" s="179">
        <v>2</v>
      </c>
      <c r="J11" s="179">
        <v>2</v>
      </c>
      <c r="K11" s="179">
        <v>0</v>
      </c>
      <c r="L11" s="179">
        <v>28</v>
      </c>
      <c r="M11" s="179">
        <v>16</v>
      </c>
      <c r="N11" s="179">
        <v>0</v>
      </c>
      <c r="O11" s="179">
        <v>0</v>
      </c>
      <c r="P11" s="179">
        <v>0</v>
      </c>
      <c r="Q11" s="179">
        <v>0</v>
      </c>
      <c r="R11" s="179">
        <v>0</v>
      </c>
      <c r="S11" s="179">
        <v>0</v>
      </c>
      <c r="T11" s="179">
        <v>31</v>
      </c>
      <c r="U11" s="179">
        <v>63</v>
      </c>
      <c r="V11" s="179">
        <v>107</v>
      </c>
      <c r="W11" s="179">
        <v>178</v>
      </c>
      <c r="X11" s="179">
        <v>47</v>
      </c>
      <c r="Y11" s="179">
        <v>65</v>
      </c>
      <c r="Z11" s="179">
        <v>0</v>
      </c>
      <c r="AA11" s="179">
        <v>0</v>
      </c>
      <c r="AB11" s="179">
        <v>2</v>
      </c>
      <c r="AC11" s="179">
        <v>5</v>
      </c>
      <c r="AD11" s="179">
        <v>0</v>
      </c>
      <c r="AE11" s="179">
        <v>0</v>
      </c>
    </row>
    <row r="12" spans="1:31" ht="84" x14ac:dyDescent="0.25">
      <c r="A12" s="176" t="s">
        <v>36</v>
      </c>
      <c r="B12" s="177" t="s">
        <v>65</v>
      </c>
      <c r="C12" s="178" t="s">
        <v>489</v>
      </c>
      <c r="D12" s="179">
        <v>51</v>
      </c>
      <c r="E12" s="179">
        <v>58</v>
      </c>
      <c r="F12" s="179">
        <v>314</v>
      </c>
      <c r="G12" s="179">
        <v>293</v>
      </c>
      <c r="H12" s="179">
        <v>0</v>
      </c>
      <c r="I12" s="179">
        <v>0</v>
      </c>
      <c r="J12" s="179">
        <v>0</v>
      </c>
      <c r="K12" s="179">
        <v>0</v>
      </c>
      <c r="L12" s="179">
        <v>19</v>
      </c>
      <c r="M12" s="179">
        <v>8</v>
      </c>
      <c r="N12" s="179">
        <v>0</v>
      </c>
      <c r="O12" s="179">
        <v>0</v>
      </c>
      <c r="P12" s="179">
        <v>0</v>
      </c>
      <c r="Q12" s="179">
        <v>0</v>
      </c>
      <c r="R12" s="179">
        <v>0</v>
      </c>
      <c r="S12" s="179">
        <v>0</v>
      </c>
      <c r="T12" s="179">
        <v>0</v>
      </c>
      <c r="U12" s="179">
        <v>0</v>
      </c>
      <c r="V12" s="179">
        <v>0</v>
      </c>
      <c r="W12" s="179">
        <v>0</v>
      </c>
      <c r="X12" s="179">
        <v>0</v>
      </c>
      <c r="Y12" s="179">
        <v>0</v>
      </c>
      <c r="Z12" s="179">
        <v>0</v>
      </c>
      <c r="AA12" s="179">
        <v>4</v>
      </c>
      <c r="AB12" s="179">
        <v>6</v>
      </c>
      <c r="AC12" s="179">
        <v>13</v>
      </c>
      <c r="AD12" s="179">
        <v>0</v>
      </c>
      <c r="AE12" s="179">
        <v>0</v>
      </c>
    </row>
    <row r="13" spans="1:31" ht="63" x14ac:dyDescent="0.25">
      <c r="A13" s="176" t="s">
        <v>36</v>
      </c>
      <c r="B13" s="177" t="s">
        <v>65</v>
      </c>
      <c r="C13" s="178" t="s">
        <v>490</v>
      </c>
      <c r="D13" s="179">
        <v>23</v>
      </c>
      <c r="E13" s="179">
        <v>34</v>
      </c>
      <c r="F13" s="179">
        <v>224</v>
      </c>
      <c r="G13" s="179">
        <v>194</v>
      </c>
      <c r="H13" s="179">
        <v>0</v>
      </c>
      <c r="I13" s="179">
        <v>0</v>
      </c>
      <c r="J13" s="179">
        <v>0</v>
      </c>
      <c r="K13" s="179">
        <v>0</v>
      </c>
      <c r="L13" s="179">
        <v>27</v>
      </c>
      <c r="M13" s="179">
        <v>25</v>
      </c>
      <c r="N13" s="179">
        <v>0</v>
      </c>
      <c r="O13" s="179">
        <v>0</v>
      </c>
      <c r="P13" s="179">
        <v>6</v>
      </c>
      <c r="Q13" s="179">
        <v>11</v>
      </c>
      <c r="R13" s="179">
        <v>0</v>
      </c>
      <c r="S13" s="179">
        <v>0</v>
      </c>
      <c r="T13" s="179">
        <v>0</v>
      </c>
      <c r="U13" s="179">
        <v>0</v>
      </c>
      <c r="V13" s="179">
        <v>0</v>
      </c>
      <c r="W13" s="179">
        <v>0</v>
      </c>
      <c r="X13" s="179">
        <v>0</v>
      </c>
      <c r="Y13" s="179">
        <v>0</v>
      </c>
      <c r="Z13" s="179">
        <v>3</v>
      </c>
      <c r="AA13" s="179">
        <v>2</v>
      </c>
      <c r="AB13" s="179">
        <v>12</v>
      </c>
      <c r="AC13" s="179">
        <v>8</v>
      </c>
      <c r="AD13" s="179">
        <v>0</v>
      </c>
      <c r="AE13" s="179">
        <v>0</v>
      </c>
    </row>
    <row r="14" spans="1:31" ht="63" x14ac:dyDescent="0.25">
      <c r="A14" s="176" t="s">
        <v>36</v>
      </c>
      <c r="B14" s="177" t="s">
        <v>65</v>
      </c>
      <c r="C14" s="178" t="s">
        <v>491</v>
      </c>
      <c r="D14" s="179">
        <v>9</v>
      </c>
      <c r="E14" s="179">
        <v>16</v>
      </c>
      <c r="F14" s="179">
        <v>283</v>
      </c>
      <c r="G14" s="179">
        <v>189</v>
      </c>
      <c r="H14" s="179">
        <v>0</v>
      </c>
      <c r="I14" s="179">
        <v>0</v>
      </c>
      <c r="J14" s="179">
        <v>0</v>
      </c>
      <c r="K14" s="179">
        <v>0</v>
      </c>
      <c r="L14" s="179">
        <v>19</v>
      </c>
      <c r="M14" s="179">
        <v>11</v>
      </c>
      <c r="N14" s="179">
        <v>0</v>
      </c>
      <c r="O14" s="179">
        <v>0</v>
      </c>
      <c r="P14" s="179">
        <v>0</v>
      </c>
      <c r="Q14" s="179">
        <v>0</v>
      </c>
      <c r="R14" s="179">
        <v>0</v>
      </c>
      <c r="S14" s="179">
        <v>0</v>
      </c>
      <c r="T14" s="179">
        <v>0</v>
      </c>
      <c r="U14" s="179">
        <v>0</v>
      </c>
      <c r="V14" s="179">
        <v>0</v>
      </c>
      <c r="W14" s="179">
        <v>0</v>
      </c>
      <c r="X14" s="179">
        <v>0</v>
      </c>
      <c r="Y14" s="179">
        <v>0</v>
      </c>
      <c r="Z14" s="179">
        <v>4</v>
      </c>
      <c r="AA14" s="179">
        <v>2</v>
      </c>
      <c r="AB14" s="179">
        <v>4</v>
      </c>
      <c r="AC14" s="179">
        <v>2</v>
      </c>
      <c r="AD14" s="179">
        <v>0</v>
      </c>
      <c r="AE14" s="179">
        <v>0</v>
      </c>
    </row>
    <row r="15" spans="1:31" ht="56.25" x14ac:dyDescent="0.25">
      <c r="A15" s="176" t="s">
        <v>36</v>
      </c>
      <c r="B15" s="177" t="s">
        <v>65</v>
      </c>
      <c r="C15" s="178" t="s">
        <v>492</v>
      </c>
      <c r="D15" s="179">
        <v>59</v>
      </c>
      <c r="E15" s="179">
        <v>45</v>
      </c>
      <c r="F15" s="179">
        <v>133</v>
      </c>
      <c r="G15" s="179">
        <v>94</v>
      </c>
      <c r="H15" s="179">
        <v>133</v>
      </c>
      <c r="I15" s="179">
        <v>94</v>
      </c>
      <c r="J15" s="179">
        <v>0</v>
      </c>
      <c r="K15" s="179">
        <v>0</v>
      </c>
      <c r="L15" s="179">
        <v>18</v>
      </c>
      <c r="M15" s="179">
        <v>15</v>
      </c>
      <c r="N15" s="179">
        <v>0</v>
      </c>
      <c r="O15" s="179">
        <v>0</v>
      </c>
      <c r="P15" s="179">
        <v>0</v>
      </c>
      <c r="Q15" s="179">
        <v>0</v>
      </c>
      <c r="R15" s="179">
        <v>0</v>
      </c>
      <c r="S15" s="179">
        <v>0</v>
      </c>
      <c r="T15" s="179">
        <v>0</v>
      </c>
      <c r="U15" s="179">
        <v>0</v>
      </c>
      <c r="V15" s="179">
        <v>0</v>
      </c>
      <c r="W15" s="179">
        <v>0</v>
      </c>
      <c r="X15" s="179">
        <v>0</v>
      </c>
      <c r="Y15" s="179">
        <v>0</v>
      </c>
      <c r="Z15" s="179">
        <v>1</v>
      </c>
      <c r="AA15" s="179">
        <v>1</v>
      </c>
      <c r="AB15" s="179">
        <v>1</v>
      </c>
      <c r="AC15" s="179">
        <v>1</v>
      </c>
      <c r="AD15" s="179">
        <v>0</v>
      </c>
      <c r="AE15" s="179">
        <v>0</v>
      </c>
    </row>
    <row r="16" spans="1:31" ht="56.25" x14ac:dyDescent="0.25">
      <c r="A16" s="176" t="s">
        <v>36</v>
      </c>
      <c r="B16" s="177" t="s">
        <v>493</v>
      </c>
      <c r="C16" s="178" t="s">
        <v>494</v>
      </c>
      <c r="D16" s="179">
        <v>18</v>
      </c>
      <c r="E16" s="179">
        <v>128</v>
      </c>
      <c r="F16" s="179">
        <v>45</v>
      </c>
      <c r="G16" s="179">
        <v>314</v>
      </c>
      <c r="H16" s="179">
        <v>0</v>
      </c>
      <c r="I16" s="179">
        <v>0</v>
      </c>
      <c r="J16" s="179">
        <v>0</v>
      </c>
      <c r="K16" s="179">
        <v>0</v>
      </c>
      <c r="L16" s="179">
        <v>4</v>
      </c>
      <c r="M16" s="179">
        <v>19</v>
      </c>
      <c r="N16" s="179">
        <v>0</v>
      </c>
      <c r="O16" s="179">
        <v>0</v>
      </c>
      <c r="P16" s="179">
        <v>0</v>
      </c>
      <c r="Q16" s="179">
        <v>0</v>
      </c>
      <c r="R16" s="179">
        <v>0</v>
      </c>
      <c r="S16" s="179">
        <v>0</v>
      </c>
      <c r="T16" s="179">
        <v>0</v>
      </c>
      <c r="U16" s="179">
        <v>0</v>
      </c>
      <c r="V16" s="179">
        <v>0</v>
      </c>
      <c r="W16" s="179">
        <v>0</v>
      </c>
      <c r="X16" s="179">
        <v>0</v>
      </c>
      <c r="Y16" s="179">
        <v>0</v>
      </c>
      <c r="Z16" s="179">
        <v>0</v>
      </c>
      <c r="AA16" s="179">
        <v>0</v>
      </c>
      <c r="AB16" s="179">
        <v>0</v>
      </c>
      <c r="AC16" s="179">
        <v>0</v>
      </c>
      <c r="AD16" s="179">
        <v>0</v>
      </c>
      <c r="AE16" s="179">
        <v>0</v>
      </c>
    </row>
    <row r="17" spans="1:31" ht="56.25" x14ac:dyDescent="0.25">
      <c r="A17" s="176" t="s">
        <v>36</v>
      </c>
      <c r="B17" s="177" t="s">
        <v>493</v>
      </c>
      <c r="C17" s="178" t="s">
        <v>495</v>
      </c>
      <c r="D17" s="179">
        <v>21</v>
      </c>
      <c r="E17" s="179">
        <v>165</v>
      </c>
      <c r="F17" s="179">
        <v>55</v>
      </c>
      <c r="G17" s="179">
        <v>515</v>
      </c>
      <c r="H17" s="179">
        <v>19</v>
      </c>
      <c r="I17" s="179">
        <v>46</v>
      </c>
      <c r="J17" s="179">
        <v>7</v>
      </c>
      <c r="K17" s="179">
        <v>28</v>
      </c>
      <c r="L17" s="179">
        <v>7</v>
      </c>
      <c r="M17" s="179">
        <v>63</v>
      </c>
      <c r="N17" s="179">
        <v>3</v>
      </c>
      <c r="O17" s="179">
        <v>49</v>
      </c>
      <c r="P17" s="179">
        <v>4</v>
      </c>
      <c r="Q17" s="179">
        <v>31</v>
      </c>
      <c r="R17" s="179">
        <v>0</v>
      </c>
      <c r="S17" s="179">
        <v>4</v>
      </c>
      <c r="T17" s="179">
        <v>27</v>
      </c>
      <c r="U17" s="179">
        <v>202</v>
      </c>
      <c r="V17" s="179">
        <v>119</v>
      </c>
      <c r="W17" s="179">
        <v>600</v>
      </c>
      <c r="X17" s="179">
        <v>23</v>
      </c>
      <c r="Y17" s="179">
        <v>137</v>
      </c>
      <c r="Z17" s="179">
        <v>3</v>
      </c>
      <c r="AA17" s="179">
        <v>3</v>
      </c>
      <c r="AB17" s="179">
        <v>18</v>
      </c>
      <c r="AC17" s="179">
        <v>37</v>
      </c>
      <c r="AD17" s="179">
        <v>2</v>
      </c>
      <c r="AE17" s="179">
        <v>2</v>
      </c>
    </row>
    <row r="18" spans="1:31" ht="63" x14ac:dyDescent="0.25">
      <c r="A18" s="176" t="s">
        <v>36</v>
      </c>
      <c r="B18" s="177" t="s">
        <v>493</v>
      </c>
      <c r="C18" s="178" t="s">
        <v>496</v>
      </c>
      <c r="D18" s="179">
        <v>92</v>
      </c>
      <c r="E18" s="179">
        <v>182</v>
      </c>
      <c r="F18" s="179">
        <v>153</v>
      </c>
      <c r="G18" s="179">
        <v>336</v>
      </c>
      <c r="H18" s="179">
        <v>25</v>
      </c>
      <c r="I18" s="179">
        <v>42</v>
      </c>
      <c r="J18" s="179">
        <v>23</v>
      </c>
      <c r="K18" s="179">
        <v>49</v>
      </c>
      <c r="L18" s="179">
        <v>33</v>
      </c>
      <c r="M18" s="179">
        <v>49</v>
      </c>
      <c r="N18" s="179">
        <v>8</v>
      </c>
      <c r="O18" s="179">
        <v>38</v>
      </c>
      <c r="P18" s="179">
        <v>7</v>
      </c>
      <c r="Q18" s="179">
        <v>29</v>
      </c>
      <c r="R18" s="179">
        <v>2</v>
      </c>
      <c r="S18" s="179">
        <v>4</v>
      </c>
      <c r="T18" s="179">
        <v>64</v>
      </c>
      <c r="U18" s="179">
        <v>149</v>
      </c>
      <c r="V18" s="179">
        <v>124</v>
      </c>
      <c r="W18" s="179">
        <v>384</v>
      </c>
      <c r="X18" s="179">
        <v>43</v>
      </c>
      <c r="Y18" s="179">
        <v>149</v>
      </c>
      <c r="Z18" s="179">
        <v>2</v>
      </c>
      <c r="AA18" s="179">
        <v>3</v>
      </c>
      <c r="AB18" s="179">
        <v>20</v>
      </c>
      <c r="AC18" s="179">
        <v>24</v>
      </c>
      <c r="AD18" s="179">
        <v>4</v>
      </c>
      <c r="AE18" s="179">
        <v>3</v>
      </c>
    </row>
    <row r="19" spans="1:31" ht="63" x14ac:dyDescent="0.25">
      <c r="A19" s="176" t="s">
        <v>36</v>
      </c>
      <c r="B19" s="177" t="s">
        <v>493</v>
      </c>
      <c r="C19" s="178" t="s">
        <v>497</v>
      </c>
      <c r="D19" s="179">
        <v>54</v>
      </c>
      <c r="E19" s="179">
        <v>59</v>
      </c>
      <c r="F19" s="179">
        <v>236</v>
      </c>
      <c r="G19" s="179">
        <v>305</v>
      </c>
      <c r="H19" s="179">
        <v>4</v>
      </c>
      <c r="I19" s="179">
        <v>5</v>
      </c>
      <c r="J19" s="179">
        <v>1</v>
      </c>
      <c r="K19" s="179">
        <v>1</v>
      </c>
      <c r="L19" s="179">
        <v>9</v>
      </c>
      <c r="M19" s="179">
        <v>15</v>
      </c>
      <c r="N19" s="179">
        <v>0</v>
      </c>
      <c r="O19" s="179">
        <v>0</v>
      </c>
      <c r="P19" s="179">
        <v>0</v>
      </c>
      <c r="Q19" s="179">
        <v>2</v>
      </c>
      <c r="R19" s="179">
        <v>1</v>
      </c>
      <c r="S19" s="179">
        <v>8</v>
      </c>
      <c r="T19" s="179">
        <v>0</v>
      </c>
      <c r="U19" s="179">
        <v>0</v>
      </c>
      <c r="V19" s="179">
        <v>0</v>
      </c>
      <c r="W19" s="179">
        <v>0</v>
      </c>
      <c r="X19" s="179">
        <v>0</v>
      </c>
      <c r="Y19" s="179">
        <v>0</v>
      </c>
      <c r="Z19" s="179">
        <v>1</v>
      </c>
      <c r="AA19" s="179">
        <v>0</v>
      </c>
      <c r="AB19" s="179">
        <v>1</v>
      </c>
      <c r="AC19" s="179">
        <v>0</v>
      </c>
      <c r="AD19" s="179">
        <v>0</v>
      </c>
      <c r="AE19" s="179">
        <v>0</v>
      </c>
    </row>
    <row r="20" spans="1:31" ht="56.25" x14ac:dyDescent="0.25">
      <c r="A20" s="176" t="s">
        <v>36</v>
      </c>
      <c r="B20" s="177" t="s">
        <v>352</v>
      </c>
      <c r="C20" s="178" t="s">
        <v>338</v>
      </c>
      <c r="D20" s="179">
        <v>27</v>
      </c>
      <c r="E20" s="179">
        <v>17</v>
      </c>
      <c r="F20" s="179">
        <v>184</v>
      </c>
      <c r="G20" s="179">
        <v>251</v>
      </c>
      <c r="H20" s="179">
        <v>1</v>
      </c>
      <c r="I20" s="179">
        <v>0</v>
      </c>
      <c r="J20" s="179">
        <v>0</v>
      </c>
      <c r="K20" s="179">
        <v>1</v>
      </c>
      <c r="L20" s="179">
        <v>24</v>
      </c>
      <c r="M20" s="179">
        <v>37</v>
      </c>
      <c r="N20" s="179">
        <v>0</v>
      </c>
      <c r="O20" s="179">
        <v>0</v>
      </c>
      <c r="P20" s="179">
        <v>0</v>
      </c>
      <c r="Q20" s="179">
        <v>0</v>
      </c>
      <c r="R20" s="179">
        <v>0</v>
      </c>
      <c r="S20" s="179">
        <v>0</v>
      </c>
      <c r="T20" s="179">
        <v>13</v>
      </c>
      <c r="U20" s="179">
        <v>8</v>
      </c>
      <c r="V20" s="179">
        <v>28</v>
      </c>
      <c r="W20" s="179">
        <v>28</v>
      </c>
      <c r="X20" s="179">
        <v>0</v>
      </c>
      <c r="Y20" s="179">
        <v>3</v>
      </c>
      <c r="Z20" s="179">
        <v>2</v>
      </c>
      <c r="AA20" s="179">
        <v>0</v>
      </c>
      <c r="AB20" s="179">
        <v>9</v>
      </c>
      <c r="AC20" s="179">
        <v>4</v>
      </c>
      <c r="AD20" s="179">
        <v>0</v>
      </c>
      <c r="AE20" s="179">
        <v>0</v>
      </c>
    </row>
    <row r="21" spans="1:31" ht="56.25" x14ac:dyDescent="0.25">
      <c r="A21" s="176" t="s">
        <v>36</v>
      </c>
      <c r="B21" s="177" t="s">
        <v>77</v>
      </c>
      <c r="C21" s="178" t="s">
        <v>498</v>
      </c>
      <c r="D21" s="179">
        <v>202</v>
      </c>
      <c r="E21" s="179">
        <v>40</v>
      </c>
      <c r="F21" s="179">
        <v>380</v>
      </c>
      <c r="G21" s="179">
        <v>91</v>
      </c>
      <c r="H21" s="179">
        <v>0</v>
      </c>
      <c r="I21" s="179">
        <v>1</v>
      </c>
      <c r="J21" s="179">
        <v>0</v>
      </c>
      <c r="K21" s="179">
        <v>0</v>
      </c>
      <c r="L21" s="179">
        <v>62</v>
      </c>
      <c r="M21" s="179">
        <v>9</v>
      </c>
      <c r="N21" s="179">
        <v>1</v>
      </c>
      <c r="O21" s="179">
        <v>0</v>
      </c>
      <c r="P21" s="179">
        <v>1</v>
      </c>
      <c r="Q21" s="179">
        <v>0</v>
      </c>
      <c r="R21" s="179">
        <v>4</v>
      </c>
      <c r="S21" s="179">
        <v>0</v>
      </c>
      <c r="T21" s="179">
        <v>0</v>
      </c>
      <c r="U21" s="179">
        <v>0</v>
      </c>
      <c r="V21" s="179">
        <v>0</v>
      </c>
      <c r="W21" s="179">
        <v>0</v>
      </c>
      <c r="X21" s="179">
        <v>0</v>
      </c>
      <c r="Y21" s="179">
        <v>0</v>
      </c>
      <c r="Z21" s="179">
        <v>1</v>
      </c>
      <c r="AA21" s="179">
        <v>2</v>
      </c>
      <c r="AB21" s="179">
        <v>9</v>
      </c>
      <c r="AC21" s="179">
        <v>6</v>
      </c>
      <c r="AD21" s="179">
        <v>0</v>
      </c>
      <c r="AE21" s="179">
        <v>0</v>
      </c>
    </row>
    <row r="22" spans="1:31" ht="56.25" x14ac:dyDescent="0.25">
      <c r="A22" s="176" t="s">
        <v>36</v>
      </c>
      <c r="B22" s="177" t="s">
        <v>77</v>
      </c>
      <c r="C22" s="178" t="s">
        <v>499</v>
      </c>
      <c r="D22" s="179">
        <v>8</v>
      </c>
      <c r="E22" s="179">
        <v>13</v>
      </c>
      <c r="F22" s="179">
        <v>57</v>
      </c>
      <c r="G22" s="179">
        <v>83</v>
      </c>
      <c r="H22" s="179">
        <v>57</v>
      </c>
      <c r="I22" s="179">
        <v>83</v>
      </c>
      <c r="J22" s="179">
        <v>57</v>
      </c>
      <c r="K22" s="179">
        <v>83</v>
      </c>
      <c r="L22" s="179">
        <v>14</v>
      </c>
      <c r="M22" s="179">
        <v>7</v>
      </c>
      <c r="N22" s="179">
        <v>0</v>
      </c>
      <c r="O22" s="179">
        <v>0</v>
      </c>
      <c r="P22" s="179">
        <v>0</v>
      </c>
      <c r="Q22" s="179">
        <v>0</v>
      </c>
      <c r="R22" s="179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0</v>
      </c>
      <c r="Y22" s="179">
        <v>0</v>
      </c>
      <c r="Z22" s="179">
        <v>0</v>
      </c>
      <c r="AA22" s="179">
        <v>0</v>
      </c>
      <c r="AB22" s="179">
        <v>0</v>
      </c>
      <c r="AC22" s="179">
        <v>0</v>
      </c>
      <c r="AD22" s="179">
        <v>0</v>
      </c>
      <c r="AE22" s="179">
        <v>0</v>
      </c>
    </row>
    <row r="23" spans="1:31" ht="56.25" x14ac:dyDescent="0.25">
      <c r="A23" s="176" t="s">
        <v>36</v>
      </c>
      <c r="B23" s="177" t="s">
        <v>100</v>
      </c>
      <c r="C23" s="178" t="s">
        <v>500</v>
      </c>
      <c r="D23" s="179">
        <v>4</v>
      </c>
      <c r="E23" s="179">
        <v>131</v>
      </c>
      <c r="F23" s="179">
        <v>9</v>
      </c>
      <c r="G23" s="179">
        <v>300</v>
      </c>
      <c r="H23" s="179">
        <v>0</v>
      </c>
      <c r="I23" s="179">
        <v>13</v>
      </c>
      <c r="J23" s="179">
        <v>0</v>
      </c>
      <c r="K23" s="179">
        <v>3</v>
      </c>
      <c r="L23" s="179">
        <v>3</v>
      </c>
      <c r="M23" s="179">
        <v>68</v>
      </c>
      <c r="N23" s="179">
        <v>0</v>
      </c>
      <c r="O23" s="179">
        <v>38</v>
      </c>
      <c r="P23" s="179">
        <v>0</v>
      </c>
      <c r="Q23" s="179">
        <v>47</v>
      </c>
      <c r="R23" s="179">
        <v>0</v>
      </c>
      <c r="S23" s="179">
        <v>0</v>
      </c>
      <c r="T23" s="179">
        <v>0</v>
      </c>
      <c r="U23" s="179">
        <v>0</v>
      </c>
      <c r="V23" s="179">
        <v>0</v>
      </c>
      <c r="W23" s="179">
        <v>0</v>
      </c>
      <c r="X23" s="179">
        <v>0</v>
      </c>
      <c r="Y23" s="179">
        <v>0</v>
      </c>
      <c r="Z23" s="179">
        <v>2</v>
      </c>
      <c r="AA23" s="179">
        <v>6</v>
      </c>
      <c r="AB23" s="179">
        <v>5</v>
      </c>
      <c r="AC23" s="179">
        <v>9</v>
      </c>
      <c r="AD23" s="179">
        <v>0</v>
      </c>
      <c r="AE23" s="179">
        <v>0</v>
      </c>
    </row>
    <row r="24" spans="1:31" ht="56.25" x14ac:dyDescent="0.25">
      <c r="A24" s="176" t="s">
        <v>36</v>
      </c>
      <c r="B24" s="177" t="s">
        <v>100</v>
      </c>
      <c r="C24" s="178" t="s">
        <v>501</v>
      </c>
      <c r="D24" s="179">
        <v>17</v>
      </c>
      <c r="E24" s="179">
        <v>91</v>
      </c>
      <c r="F24" s="179">
        <v>50</v>
      </c>
      <c r="G24" s="179">
        <v>223</v>
      </c>
      <c r="H24" s="179">
        <v>0</v>
      </c>
      <c r="I24" s="179">
        <v>0</v>
      </c>
      <c r="J24" s="179">
        <v>0</v>
      </c>
      <c r="K24" s="179">
        <v>0</v>
      </c>
      <c r="L24" s="179">
        <v>3</v>
      </c>
      <c r="M24" s="179">
        <v>23</v>
      </c>
      <c r="N24" s="179">
        <v>0</v>
      </c>
      <c r="O24" s="179">
        <v>0</v>
      </c>
      <c r="P24" s="179">
        <v>0</v>
      </c>
      <c r="Q24" s="179">
        <v>0</v>
      </c>
      <c r="R24" s="179">
        <v>0</v>
      </c>
      <c r="S24" s="179">
        <v>0</v>
      </c>
      <c r="T24" s="179">
        <v>0</v>
      </c>
      <c r="U24" s="179">
        <v>0</v>
      </c>
      <c r="V24" s="179">
        <v>0</v>
      </c>
      <c r="W24" s="179">
        <v>0</v>
      </c>
      <c r="X24" s="179">
        <v>0</v>
      </c>
      <c r="Y24" s="179">
        <v>0</v>
      </c>
      <c r="Z24" s="179">
        <v>0</v>
      </c>
      <c r="AA24" s="179">
        <v>1</v>
      </c>
      <c r="AB24" s="179">
        <v>0</v>
      </c>
      <c r="AC24" s="179">
        <v>1</v>
      </c>
      <c r="AD24" s="179">
        <v>0</v>
      </c>
      <c r="AE24" s="179">
        <v>0</v>
      </c>
    </row>
    <row r="25" spans="1:31" ht="63" x14ac:dyDescent="0.25">
      <c r="A25" s="176" t="s">
        <v>36</v>
      </c>
      <c r="B25" s="177" t="s">
        <v>51</v>
      </c>
      <c r="C25" s="178" t="s">
        <v>502</v>
      </c>
      <c r="D25" s="179">
        <v>17</v>
      </c>
      <c r="E25" s="179">
        <v>68</v>
      </c>
      <c r="F25" s="179">
        <v>116</v>
      </c>
      <c r="G25" s="179">
        <v>267</v>
      </c>
      <c r="H25" s="179">
        <v>51</v>
      </c>
      <c r="I25" s="179">
        <v>70</v>
      </c>
      <c r="J25" s="179">
        <v>50</v>
      </c>
      <c r="K25" s="179">
        <v>38</v>
      </c>
      <c r="L25" s="179">
        <v>6</v>
      </c>
      <c r="M25" s="179">
        <v>8</v>
      </c>
      <c r="N25" s="179">
        <v>5</v>
      </c>
      <c r="O25" s="179">
        <v>15</v>
      </c>
      <c r="P25" s="179">
        <v>9</v>
      </c>
      <c r="Q25" s="179">
        <v>11</v>
      </c>
      <c r="R25" s="179">
        <v>3</v>
      </c>
      <c r="S25" s="179">
        <v>3</v>
      </c>
      <c r="T25" s="179">
        <v>5</v>
      </c>
      <c r="U25" s="179">
        <v>7</v>
      </c>
      <c r="V25" s="179">
        <v>8</v>
      </c>
      <c r="W25" s="179">
        <v>23</v>
      </c>
      <c r="X25" s="179">
        <v>1</v>
      </c>
      <c r="Y25" s="179">
        <v>4</v>
      </c>
      <c r="Z25" s="179">
        <v>1</v>
      </c>
      <c r="AA25" s="179">
        <v>1</v>
      </c>
      <c r="AB25" s="179">
        <v>3</v>
      </c>
      <c r="AC25" s="179">
        <v>6</v>
      </c>
      <c r="AD25" s="179">
        <v>1</v>
      </c>
      <c r="AE25" s="179">
        <v>0</v>
      </c>
    </row>
    <row r="26" spans="1:31" ht="147" x14ac:dyDescent="0.25">
      <c r="A26" s="693" t="s">
        <v>503</v>
      </c>
      <c r="B26" s="693"/>
      <c r="C26" s="178" t="s">
        <v>504</v>
      </c>
      <c r="D26" s="179">
        <v>0</v>
      </c>
      <c r="E26" s="179">
        <v>0</v>
      </c>
      <c r="F26" s="179">
        <v>66</v>
      </c>
      <c r="G26" s="179">
        <v>54</v>
      </c>
      <c r="H26" s="179">
        <v>146</v>
      </c>
      <c r="I26" s="179">
        <v>47</v>
      </c>
      <c r="J26" s="179">
        <v>816</v>
      </c>
      <c r="K26" s="179">
        <v>412</v>
      </c>
      <c r="L26" s="179">
        <v>3</v>
      </c>
      <c r="M26" s="179">
        <v>3</v>
      </c>
      <c r="N26" s="179">
        <v>0</v>
      </c>
      <c r="O26" s="179">
        <v>0</v>
      </c>
      <c r="P26" s="179">
        <v>12</v>
      </c>
      <c r="Q26" s="179">
        <v>8</v>
      </c>
      <c r="R26" s="179">
        <v>17</v>
      </c>
      <c r="S26" s="179">
        <v>9</v>
      </c>
      <c r="T26" s="179">
        <v>0</v>
      </c>
      <c r="U26" s="179">
        <v>0</v>
      </c>
      <c r="V26" s="179">
        <v>0</v>
      </c>
      <c r="W26" s="179">
        <v>0</v>
      </c>
      <c r="X26" s="179">
        <v>0</v>
      </c>
      <c r="Y26" s="179">
        <v>0</v>
      </c>
      <c r="Z26" s="179">
        <v>0</v>
      </c>
      <c r="AA26" s="179">
        <v>0</v>
      </c>
      <c r="AB26" s="179">
        <v>0</v>
      </c>
      <c r="AC26" s="179">
        <v>0</v>
      </c>
      <c r="AD26" s="179">
        <v>0</v>
      </c>
      <c r="AE26" s="179">
        <v>0</v>
      </c>
    </row>
    <row r="27" spans="1:31" ht="126" x14ac:dyDescent="0.25">
      <c r="A27" s="693" t="s">
        <v>503</v>
      </c>
      <c r="B27" s="693"/>
      <c r="C27" s="178" t="s">
        <v>505</v>
      </c>
      <c r="D27" s="179">
        <v>0</v>
      </c>
      <c r="E27" s="179">
        <v>0</v>
      </c>
      <c r="F27" s="179">
        <v>10</v>
      </c>
      <c r="G27" s="179">
        <v>14</v>
      </c>
      <c r="H27" s="179">
        <v>96</v>
      </c>
      <c r="I27" s="179">
        <v>47</v>
      </c>
      <c r="J27" s="179">
        <v>1034</v>
      </c>
      <c r="K27" s="179">
        <v>406</v>
      </c>
      <c r="L27" s="179">
        <v>5</v>
      </c>
      <c r="M27" s="179">
        <v>6</v>
      </c>
      <c r="N27" s="179">
        <v>0</v>
      </c>
      <c r="O27" s="179">
        <v>0</v>
      </c>
      <c r="P27" s="179">
        <v>3</v>
      </c>
      <c r="Q27" s="179">
        <v>12</v>
      </c>
      <c r="R27" s="179">
        <v>21</v>
      </c>
      <c r="S27" s="179">
        <v>11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</row>
    <row r="28" spans="1:31" ht="42" x14ac:dyDescent="0.25">
      <c r="A28" s="693" t="s">
        <v>503</v>
      </c>
      <c r="B28" s="693"/>
      <c r="C28" s="178" t="s">
        <v>506</v>
      </c>
      <c r="D28" s="179">
        <v>0</v>
      </c>
      <c r="E28" s="179">
        <v>0</v>
      </c>
      <c r="F28" s="179">
        <v>41</v>
      </c>
      <c r="G28" s="179">
        <v>30</v>
      </c>
      <c r="H28" s="179">
        <v>40</v>
      </c>
      <c r="I28" s="179">
        <v>29</v>
      </c>
      <c r="J28" s="179">
        <v>597</v>
      </c>
      <c r="K28" s="179">
        <v>622</v>
      </c>
      <c r="L28" s="179">
        <v>1</v>
      </c>
      <c r="M28" s="179">
        <v>2</v>
      </c>
      <c r="N28" s="179">
        <v>0</v>
      </c>
      <c r="O28" s="179">
        <v>0</v>
      </c>
      <c r="P28" s="179">
        <v>2</v>
      </c>
      <c r="Q28" s="179">
        <v>9</v>
      </c>
      <c r="R28" s="179">
        <v>1</v>
      </c>
      <c r="S28" s="179">
        <v>1</v>
      </c>
      <c r="T28" s="179">
        <v>0</v>
      </c>
      <c r="U28" s="179">
        <v>0</v>
      </c>
      <c r="V28" s="179">
        <v>2</v>
      </c>
      <c r="W28" s="179">
        <v>2</v>
      </c>
      <c r="X28" s="179">
        <v>4</v>
      </c>
      <c r="Y28" s="179">
        <v>3</v>
      </c>
      <c r="Z28" s="179">
        <v>0</v>
      </c>
      <c r="AA28" s="179">
        <v>0</v>
      </c>
      <c r="AB28" s="179">
        <v>0</v>
      </c>
      <c r="AC28" s="179">
        <v>0</v>
      </c>
      <c r="AD28" s="179">
        <v>0</v>
      </c>
      <c r="AE28" s="179">
        <v>0</v>
      </c>
    </row>
    <row r="29" spans="1:31" ht="42" x14ac:dyDescent="0.25">
      <c r="A29" s="693" t="s">
        <v>503</v>
      </c>
      <c r="B29" s="693"/>
      <c r="C29" s="178" t="s">
        <v>507</v>
      </c>
      <c r="D29" s="179">
        <v>0</v>
      </c>
      <c r="E29" s="179">
        <v>0</v>
      </c>
      <c r="F29" s="179">
        <v>49</v>
      </c>
      <c r="G29" s="179">
        <v>15</v>
      </c>
      <c r="H29" s="179">
        <v>190</v>
      </c>
      <c r="I29" s="179">
        <v>35</v>
      </c>
      <c r="J29" s="179">
        <v>1201</v>
      </c>
      <c r="K29" s="179">
        <v>178</v>
      </c>
      <c r="L29" s="179">
        <v>8</v>
      </c>
      <c r="M29" s="179">
        <v>2</v>
      </c>
      <c r="N29" s="179">
        <v>0</v>
      </c>
      <c r="O29" s="179">
        <v>0</v>
      </c>
      <c r="P29" s="179">
        <v>16</v>
      </c>
      <c r="Q29" s="179">
        <v>4</v>
      </c>
      <c r="R29" s="179">
        <v>75</v>
      </c>
      <c r="S29" s="179">
        <v>10</v>
      </c>
      <c r="T29" s="179">
        <v>0</v>
      </c>
      <c r="U29" s="179">
        <v>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0</v>
      </c>
      <c r="AB29" s="179">
        <v>0</v>
      </c>
      <c r="AC29" s="179">
        <v>0</v>
      </c>
      <c r="AD29" s="179">
        <v>0</v>
      </c>
      <c r="AE29" s="179">
        <v>0</v>
      </c>
    </row>
    <row r="30" spans="1:31" ht="42" x14ac:dyDescent="0.25">
      <c r="A30" s="693" t="s">
        <v>503</v>
      </c>
      <c r="B30" s="693"/>
      <c r="C30" s="178" t="s">
        <v>508</v>
      </c>
      <c r="D30" s="179">
        <v>0</v>
      </c>
      <c r="E30" s="179">
        <v>0</v>
      </c>
      <c r="F30" s="179">
        <v>29</v>
      </c>
      <c r="G30" s="179">
        <v>28</v>
      </c>
      <c r="H30" s="179">
        <v>221</v>
      </c>
      <c r="I30" s="179">
        <v>97</v>
      </c>
      <c r="J30" s="179">
        <v>1157</v>
      </c>
      <c r="K30" s="179">
        <v>585</v>
      </c>
      <c r="L30" s="179">
        <v>1</v>
      </c>
      <c r="M30" s="179">
        <v>1</v>
      </c>
      <c r="N30" s="179">
        <v>0</v>
      </c>
      <c r="O30" s="179">
        <v>0</v>
      </c>
      <c r="P30" s="179">
        <v>5</v>
      </c>
      <c r="Q30" s="179">
        <v>5</v>
      </c>
      <c r="R30" s="179">
        <v>40</v>
      </c>
      <c r="S30" s="179">
        <v>13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9">
        <v>0</v>
      </c>
      <c r="AA30" s="179">
        <v>0</v>
      </c>
      <c r="AB30" s="179">
        <v>0</v>
      </c>
      <c r="AC30" s="179">
        <v>0</v>
      </c>
      <c r="AD30" s="179">
        <v>0</v>
      </c>
      <c r="AE30" s="179">
        <v>0</v>
      </c>
    </row>
    <row r="31" spans="1:31" ht="42" x14ac:dyDescent="0.25">
      <c r="A31" s="693" t="s">
        <v>503</v>
      </c>
      <c r="B31" s="693"/>
      <c r="C31" s="178" t="s">
        <v>509</v>
      </c>
      <c r="D31" s="179">
        <v>0</v>
      </c>
      <c r="E31" s="179">
        <v>0</v>
      </c>
      <c r="F31" s="179">
        <v>91</v>
      </c>
      <c r="G31" s="179">
        <v>24</v>
      </c>
      <c r="H31" s="179">
        <v>162</v>
      </c>
      <c r="I31" s="179">
        <v>30</v>
      </c>
      <c r="J31" s="179">
        <v>674</v>
      </c>
      <c r="K31" s="179">
        <v>263</v>
      </c>
      <c r="L31" s="179">
        <v>4</v>
      </c>
      <c r="M31" s="179">
        <v>1</v>
      </c>
      <c r="N31" s="179">
        <v>0</v>
      </c>
      <c r="O31" s="179">
        <v>0</v>
      </c>
      <c r="P31" s="179">
        <v>6</v>
      </c>
      <c r="Q31" s="179">
        <v>0</v>
      </c>
      <c r="R31" s="179">
        <v>38</v>
      </c>
      <c r="S31" s="179">
        <v>2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9">
        <v>0</v>
      </c>
      <c r="AA31" s="179">
        <v>0</v>
      </c>
      <c r="AB31" s="179">
        <v>0</v>
      </c>
      <c r="AC31" s="179">
        <v>0</v>
      </c>
      <c r="AD31" s="179">
        <v>0</v>
      </c>
      <c r="AE31" s="179">
        <v>0</v>
      </c>
    </row>
    <row r="32" spans="1:31" ht="63" x14ac:dyDescent="0.25">
      <c r="A32" s="693" t="s">
        <v>503</v>
      </c>
      <c r="B32" s="693"/>
      <c r="C32" s="178" t="s">
        <v>510</v>
      </c>
      <c r="D32" s="179">
        <v>0</v>
      </c>
      <c r="E32" s="179">
        <v>0</v>
      </c>
      <c r="F32" s="179">
        <v>95</v>
      </c>
      <c r="G32" s="179">
        <v>96</v>
      </c>
      <c r="H32" s="179">
        <v>157</v>
      </c>
      <c r="I32" s="179">
        <v>153</v>
      </c>
      <c r="J32" s="179">
        <v>581</v>
      </c>
      <c r="K32" s="179">
        <v>1336</v>
      </c>
      <c r="L32" s="179">
        <v>5</v>
      </c>
      <c r="M32" s="179">
        <v>11</v>
      </c>
      <c r="N32" s="179">
        <v>0</v>
      </c>
      <c r="O32" s="179">
        <v>0</v>
      </c>
      <c r="P32" s="179">
        <v>11</v>
      </c>
      <c r="Q32" s="179">
        <v>10</v>
      </c>
      <c r="R32" s="179">
        <v>12</v>
      </c>
      <c r="S32" s="179">
        <v>43</v>
      </c>
      <c r="T32" s="179">
        <v>0</v>
      </c>
      <c r="U32" s="179">
        <v>0</v>
      </c>
      <c r="V32" s="179">
        <v>0</v>
      </c>
      <c r="W32" s="179">
        <v>0</v>
      </c>
      <c r="X32" s="179">
        <v>0</v>
      </c>
      <c r="Y32" s="179">
        <v>0</v>
      </c>
      <c r="Z32" s="179">
        <v>0</v>
      </c>
      <c r="AA32" s="179">
        <v>0</v>
      </c>
      <c r="AB32" s="179">
        <v>0</v>
      </c>
      <c r="AC32" s="179">
        <v>0</v>
      </c>
      <c r="AD32" s="179">
        <v>0</v>
      </c>
      <c r="AE32" s="179">
        <v>0</v>
      </c>
    </row>
    <row r="33" spans="1:31" ht="42" x14ac:dyDescent="0.25">
      <c r="A33" s="693" t="s">
        <v>503</v>
      </c>
      <c r="B33" s="693"/>
      <c r="C33" s="178" t="s">
        <v>511</v>
      </c>
      <c r="D33" s="179">
        <v>0</v>
      </c>
      <c r="E33" s="179">
        <v>0</v>
      </c>
      <c r="F33" s="179">
        <v>74</v>
      </c>
      <c r="G33" s="179">
        <v>87</v>
      </c>
      <c r="H33" s="179">
        <v>108</v>
      </c>
      <c r="I33" s="179">
        <v>141</v>
      </c>
      <c r="J33" s="179">
        <v>1662</v>
      </c>
      <c r="K33" s="179">
        <v>1276</v>
      </c>
      <c r="L33" s="179">
        <v>3</v>
      </c>
      <c r="M33" s="179">
        <v>10</v>
      </c>
      <c r="N33" s="179">
        <v>0</v>
      </c>
      <c r="O33" s="179">
        <v>0</v>
      </c>
      <c r="P33" s="179">
        <v>15</v>
      </c>
      <c r="Q33" s="179">
        <v>35</v>
      </c>
      <c r="R33" s="179">
        <v>37</v>
      </c>
      <c r="S33" s="179">
        <v>23</v>
      </c>
      <c r="T33" s="180">
        <v>0</v>
      </c>
      <c r="U33" s="180">
        <v>0</v>
      </c>
      <c r="V33" s="180">
        <v>5</v>
      </c>
      <c r="W33" s="180">
        <v>7</v>
      </c>
      <c r="X33" s="180">
        <v>0</v>
      </c>
      <c r="Y33" s="180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</row>
    <row r="34" spans="1:31" ht="63" x14ac:dyDescent="0.25">
      <c r="A34" s="693" t="s">
        <v>503</v>
      </c>
      <c r="B34" s="693"/>
      <c r="C34" s="178" t="s">
        <v>512</v>
      </c>
      <c r="D34" s="179">
        <v>0</v>
      </c>
      <c r="E34" s="179">
        <v>0</v>
      </c>
      <c r="F34" s="179">
        <v>163</v>
      </c>
      <c r="G34" s="179">
        <v>97</v>
      </c>
      <c r="H34" s="179">
        <v>397</v>
      </c>
      <c r="I34" s="179">
        <v>260</v>
      </c>
      <c r="J34" s="179">
        <v>436</v>
      </c>
      <c r="K34" s="179">
        <v>317</v>
      </c>
      <c r="L34" s="179">
        <v>59</v>
      </c>
      <c r="M34" s="179">
        <v>42</v>
      </c>
      <c r="N34" s="179">
        <v>4</v>
      </c>
      <c r="O34" s="179">
        <v>4</v>
      </c>
      <c r="P34" s="179">
        <v>19</v>
      </c>
      <c r="Q34" s="179">
        <v>42</v>
      </c>
      <c r="R34" s="179">
        <v>12</v>
      </c>
      <c r="S34" s="179">
        <v>2</v>
      </c>
      <c r="T34" s="179">
        <v>0</v>
      </c>
      <c r="U34" s="179">
        <v>0</v>
      </c>
      <c r="V34" s="179">
        <v>17</v>
      </c>
      <c r="W34" s="179">
        <v>22</v>
      </c>
      <c r="X34" s="179">
        <v>0</v>
      </c>
      <c r="Y34" s="179">
        <v>0</v>
      </c>
      <c r="Z34" s="179">
        <v>0</v>
      </c>
      <c r="AA34" s="179">
        <v>0</v>
      </c>
      <c r="AB34" s="179">
        <v>0</v>
      </c>
      <c r="AC34" s="179">
        <v>0</v>
      </c>
      <c r="AD34" s="179">
        <v>0</v>
      </c>
      <c r="AE34" s="179">
        <v>0</v>
      </c>
    </row>
    <row r="35" spans="1:31" ht="21" x14ac:dyDescent="0.25">
      <c r="A35" s="693" t="s">
        <v>503</v>
      </c>
      <c r="B35" s="693"/>
      <c r="C35" s="178" t="s">
        <v>513</v>
      </c>
      <c r="D35" s="179">
        <v>0</v>
      </c>
      <c r="E35" s="179">
        <v>0</v>
      </c>
      <c r="F35" s="179">
        <v>6</v>
      </c>
      <c r="G35" s="179">
        <v>118</v>
      </c>
      <c r="H35" s="179">
        <v>2</v>
      </c>
      <c r="I35" s="179">
        <v>86</v>
      </c>
      <c r="J35" s="179">
        <v>2</v>
      </c>
      <c r="K35" s="179">
        <v>25</v>
      </c>
      <c r="L35" s="179">
        <v>0</v>
      </c>
      <c r="M35" s="179">
        <v>0</v>
      </c>
      <c r="N35" s="179">
        <v>0</v>
      </c>
      <c r="O35" s="179">
        <v>0</v>
      </c>
      <c r="P35" s="179">
        <v>1</v>
      </c>
      <c r="Q35" s="179">
        <v>14</v>
      </c>
      <c r="R35" s="179">
        <v>0</v>
      </c>
      <c r="S35" s="179">
        <v>12</v>
      </c>
      <c r="T35" s="179">
        <v>0</v>
      </c>
      <c r="U35" s="179">
        <v>0</v>
      </c>
      <c r="V35" s="179">
        <v>0</v>
      </c>
      <c r="W35" s="179">
        <v>0</v>
      </c>
      <c r="X35" s="179">
        <v>0</v>
      </c>
      <c r="Y35" s="179">
        <v>0</v>
      </c>
      <c r="Z35" s="179">
        <v>0</v>
      </c>
      <c r="AA35" s="179">
        <v>0</v>
      </c>
      <c r="AB35" s="179">
        <v>0</v>
      </c>
      <c r="AC35" s="179">
        <v>0</v>
      </c>
      <c r="AD35" s="179">
        <v>0</v>
      </c>
      <c r="AE35" s="179">
        <v>0</v>
      </c>
    </row>
    <row r="36" spans="1:31" ht="21" x14ac:dyDescent="0.25">
      <c r="A36" s="693" t="s">
        <v>503</v>
      </c>
      <c r="B36" s="693"/>
      <c r="C36" s="178" t="s">
        <v>514</v>
      </c>
      <c r="D36" s="179">
        <v>0</v>
      </c>
      <c r="E36" s="179">
        <v>0</v>
      </c>
      <c r="F36" s="179">
        <v>0</v>
      </c>
      <c r="G36" s="179">
        <v>0</v>
      </c>
      <c r="H36" s="179">
        <v>1</v>
      </c>
      <c r="I36" s="179">
        <v>0</v>
      </c>
      <c r="J36" s="179">
        <v>564</v>
      </c>
      <c r="K36" s="179">
        <v>493</v>
      </c>
      <c r="L36" s="179">
        <v>0</v>
      </c>
      <c r="M36" s="179">
        <v>0</v>
      </c>
      <c r="N36" s="179">
        <v>0</v>
      </c>
      <c r="O36" s="179">
        <v>0</v>
      </c>
      <c r="P36" s="179">
        <v>0</v>
      </c>
      <c r="Q36" s="179">
        <v>0</v>
      </c>
      <c r="R36" s="179">
        <v>7</v>
      </c>
      <c r="S36" s="179">
        <v>4</v>
      </c>
      <c r="T36" s="179">
        <v>0</v>
      </c>
      <c r="U36" s="179">
        <v>0</v>
      </c>
      <c r="V36" s="179">
        <v>0</v>
      </c>
      <c r="W36" s="179">
        <v>0</v>
      </c>
      <c r="X36" s="179">
        <v>0</v>
      </c>
      <c r="Y36" s="179">
        <v>0</v>
      </c>
      <c r="Z36" s="179">
        <v>0</v>
      </c>
      <c r="AA36" s="179">
        <v>0</v>
      </c>
      <c r="AB36" s="179">
        <v>0</v>
      </c>
      <c r="AC36" s="179">
        <v>0</v>
      </c>
      <c r="AD36" s="179">
        <v>0</v>
      </c>
      <c r="AE36" s="179">
        <v>0</v>
      </c>
    </row>
    <row r="37" spans="1:31" ht="63" x14ac:dyDescent="0.25">
      <c r="A37" s="693" t="s">
        <v>503</v>
      </c>
      <c r="B37" s="693"/>
      <c r="C37" s="178" t="s">
        <v>515</v>
      </c>
      <c r="D37" s="179">
        <v>0</v>
      </c>
      <c r="E37" s="179">
        <v>0</v>
      </c>
      <c r="F37" s="179">
        <v>0</v>
      </c>
      <c r="G37" s="179">
        <v>0</v>
      </c>
      <c r="H37" s="179">
        <v>0</v>
      </c>
      <c r="I37" s="179">
        <v>0</v>
      </c>
      <c r="J37" s="179">
        <v>374</v>
      </c>
      <c r="K37" s="179">
        <v>359</v>
      </c>
      <c r="L37" s="179">
        <v>0</v>
      </c>
      <c r="M37" s="179">
        <v>0</v>
      </c>
      <c r="N37" s="179">
        <v>0</v>
      </c>
      <c r="O37" s="179">
        <v>0</v>
      </c>
      <c r="P37" s="179">
        <v>0</v>
      </c>
      <c r="Q37" s="179">
        <v>0</v>
      </c>
      <c r="R37" s="179">
        <v>4</v>
      </c>
      <c r="S37" s="179">
        <v>4</v>
      </c>
      <c r="T37" s="179">
        <v>0</v>
      </c>
      <c r="U37" s="179">
        <v>0</v>
      </c>
      <c r="V37" s="179">
        <v>0</v>
      </c>
      <c r="W37" s="179">
        <v>0</v>
      </c>
      <c r="X37" s="179">
        <v>0</v>
      </c>
      <c r="Y37" s="179">
        <v>0</v>
      </c>
      <c r="Z37" s="179">
        <v>0</v>
      </c>
      <c r="AA37" s="179">
        <v>0</v>
      </c>
      <c r="AB37" s="179">
        <v>0</v>
      </c>
      <c r="AC37" s="179">
        <v>0</v>
      </c>
      <c r="AD37" s="179">
        <v>0</v>
      </c>
      <c r="AE37" s="179">
        <v>0</v>
      </c>
    </row>
    <row r="38" spans="1:31" ht="84" x14ac:dyDescent="0.25">
      <c r="A38" s="693" t="s">
        <v>503</v>
      </c>
      <c r="B38" s="693"/>
      <c r="C38" s="178" t="s">
        <v>516</v>
      </c>
      <c r="D38" s="179">
        <v>0</v>
      </c>
      <c r="E38" s="179">
        <v>0</v>
      </c>
      <c r="F38" s="179">
        <v>159</v>
      </c>
      <c r="G38" s="179">
        <v>100</v>
      </c>
      <c r="H38" s="179">
        <v>206</v>
      </c>
      <c r="I38" s="179">
        <v>162</v>
      </c>
      <c r="J38" s="179">
        <v>137</v>
      </c>
      <c r="K38" s="179">
        <v>131</v>
      </c>
      <c r="L38" s="179">
        <v>0</v>
      </c>
      <c r="M38" s="179">
        <v>2</v>
      </c>
      <c r="N38" s="179">
        <v>0</v>
      </c>
      <c r="O38" s="179">
        <v>0</v>
      </c>
      <c r="P38" s="179">
        <v>11</v>
      </c>
      <c r="Q38" s="179">
        <v>10</v>
      </c>
      <c r="R38" s="179">
        <v>58</v>
      </c>
      <c r="S38" s="179">
        <v>97</v>
      </c>
      <c r="T38" s="179">
        <v>0</v>
      </c>
      <c r="U38" s="179">
        <v>0</v>
      </c>
      <c r="V38" s="179">
        <v>0</v>
      </c>
      <c r="W38" s="179">
        <v>0</v>
      </c>
      <c r="X38" s="179">
        <v>0</v>
      </c>
      <c r="Y38" s="179">
        <v>0</v>
      </c>
      <c r="Z38" s="179">
        <v>0</v>
      </c>
      <c r="AA38" s="179">
        <v>0</v>
      </c>
      <c r="AB38" s="179">
        <v>0</v>
      </c>
      <c r="AC38" s="179">
        <v>0</v>
      </c>
      <c r="AD38" s="179">
        <v>0</v>
      </c>
      <c r="AE38" s="179">
        <v>0</v>
      </c>
    </row>
    <row r="39" spans="1:31" ht="63" x14ac:dyDescent="0.25">
      <c r="A39" s="693" t="s">
        <v>503</v>
      </c>
      <c r="B39" s="693"/>
      <c r="C39" s="178" t="s">
        <v>517</v>
      </c>
      <c r="D39" s="179">
        <v>0</v>
      </c>
      <c r="E39" s="179">
        <v>0</v>
      </c>
      <c r="F39" s="179">
        <v>385</v>
      </c>
      <c r="G39" s="179">
        <v>195</v>
      </c>
      <c r="H39" s="179">
        <v>1145</v>
      </c>
      <c r="I39" s="179">
        <v>1350</v>
      </c>
      <c r="J39" s="179">
        <v>950</v>
      </c>
      <c r="K39" s="179">
        <v>850</v>
      </c>
      <c r="L39" s="179">
        <v>4</v>
      </c>
      <c r="M39" s="179">
        <v>3</v>
      </c>
      <c r="N39" s="179">
        <v>3</v>
      </c>
      <c r="O39" s="179">
        <v>3</v>
      </c>
      <c r="P39" s="179">
        <v>18</v>
      </c>
      <c r="Q39" s="179">
        <v>24</v>
      </c>
      <c r="R39" s="179">
        <v>10</v>
      </c>
      <c r="S39" s="179">
        <v>7</v>
      </c>
      <c r="T39" s="179">
        <v>0</v>
      </c>
      <c r="U39" s="179">
        <v>0</v>
      </c>
      <c r="V39" s="179">
        <v>0</v>
      </c>
      <c r="W39" s="179">
        <v>0</v>
      </c>
      <c r="X39" s="179">
        <v>0</v>
      </c>
      <c r="Y39" s="179">
        <v>0</v>
      </c>
      <c r="Z39" s="179">
        <v>0</v>
      </c>
      <c r="AA39" s="179">
        <v>0</v>
      </c>
      <c r="AB39" s="179">
        <v>0</v>
      </c>
      <c r="AC39" s="179">
        <v>0</v>
      </c>
      <c r="AD39" s="179">
        <v>0</v>
      </c>
      <c r="AE39" s="179">
        <v>0</v>
      </c>
    </row>
    <row r="40" spans="1:31" ht="63" x14ac:dyDescent="0.25">
      <c r="A40" s="693" t="s">
        <v>503</v>
      </c>
      <c r="B40" s="693"/>
      <c r="C40" s="178" t="s">
        <v>518</v>
      </c>
      <c r="D40" s="179">
        <v>0</v>
      </c>
      <c r="E40" s="179">
        <v>0</v>
      </c>
      <c r="F40" s="179">
        <v>49</v>
      </c>
      <c r="G40" s="179">
        <v>8</v>
      </c>
      <c r="H40" s="179">
        <v>327</v>
      </c>
      <c r="I40" s="179">
        <v>105</v>
      </c>
      <c r="J40" s="179">
        <v>1637</v>
      </c>
      <c r="K40" s="179">
        <v>266</v>
      </c>
      <c r="L40" s="179">
        <v>3</v>
      </c>
      <c r="M40" s="179">
        <v>0</v>
      </c>
      <c r="N40" s="179">
        <v>2</v>
      </c>
      <c r="O40" s="179">
        <v>2</v>
      </c>
      <c r="P40" s="179">
        <v>19</v>
      </c>
      <c r="Q40" s="179">
        <v>5</v>
      </c>
      <c r="R40" s="179">
        <v>37</v>
      </c>
      <c r="S40" s="179">
        <v>3</v>
      </c>
      <c r="T40" s="179">
        <v>29</v>
      </c>
      <c r="U40" s="179">
        <v>38</v>
      </c>
      <c r="V40" s="179">
        <v>103</v>
      </c>
      <c r="W40" s="179">
        <v>85</v>
      </c>
      <c r="X40" s="179">
        <v>18</v>
      </c>
      <c r="Y40" s="179">
        <v>43</v>
      </c>
      <c r="Z40" s="179">
        <v>0</v>
      </c>
      <c r="AA40" s="179">
        <v>0</v>
      </c>
      <c r="AB40" s="179">
        <v>0</v>
      </c>
      <c r="AC40" s="179">
        <v>0</v>
      </c>
      <c r="AD40" s="179">
        <v>0</v>
      </c>
      <c r="AE40" s="179">
        <v>0</v>
      </c>
    </row>
    <row r="41" spans="1:31" x14ac:dyDescent="0.25">
      <c r="D41" s="68">
        <f>SUM(D4:D40)</f>
        <v>1050</v>
      </c>
      <c r="E41" s="68">
        <f t="shared" ref="E41:AE41" si="0">SUM(E4:E40)</f>
        <v>1289</v>
      </c>
      <c r="F41" s="68">
        <f t="shared" si="0"/>
        <v>6091</v>
      </c>
      <c r="G41" s="68">
        <f t="shared" si="0"/>
        <v>5643</v>
      </c>
      <c r="H41" s="68">
        <f t="shared" si="0"/>
        <v>4059</v>
      </c>
      <c r="I41" s="68">
        <f t="shared" si="0"/>
        <v>3011</v>
      </c>
      <c r="J41" s="68">
        <f t="shared" si="0"/>
        <v>12208</v>
      </c>
      <c r="K41" s="68">
        <f t="shared" si="0"/>
        <v>7757</v>
      </c>
      <c r="L41" s="68">
        <f t="shared" si="0"/>
        <v>720</v>
      </c>
      <c r="M41" s="68">
        <f t="shared" si="0"/>
        <v>582</v>
      </c>
      <c r="N41" s="68">
        <f t="shared" si="0"/>
        <v>32</v>
      </c>
      <c r="O41" s="68">
        <f t="shared" si="0"/>
        <v>149</v>
      </c>
      <c r="P41" s="68">
        <f t="shared" si="0"/>
        <v>243</v>
      </c>
      <c r="Q41" s="68">
        <f t="shared" si="0"/>
        <v>329</v>
      </c>
      <c r="R41" s="68">
        <f t="shared" si="0"/>
        <v>397</v>
      </c>
      <c r="S41" s="68">
        <f t="shared" si="0"/>
        <v>263</v>
      </c>
      <c r="T41" s="68">
        <f t="shared" si="0"/>
        <v>320</v>
      </c>
      <c r="U41" s="68">
        <f t="shared" si="0"/>
        <v>652</v>
      </c>
      <c r="V41" s="68">
        <f t="shared" si="0"/>
        <v>910</v>
      </c>
      <c r="W41" s="68">
        <f t="shared" si="0"/>
        <v>1750</v>
      </c>
      <c r="X41" s="68">
        <f t="shared" si="0"/>
        <v>248</v>
      </c>
      <c r="Y41" s="68">
        <f t="shared" si="0"/>
        <v>505</v>
      </c>
      <c r="Z41" s="68">
        <f t="shared" si="0"/>
        <v>37</v>
      </c>
      <c r="AA41" s="68">
        <f t="shared" si="0"/>
        <v>39</v>
      </c>
      <c r="AB41" s="68">
        <f t="shared" si="0"/>
        <v>210</v>
      </c>
      <c r="AC41" s="68">
        <f t="shared" si="0"/>
        <v>182</v>
      </c>
      <c r="AD41" s="68">
        <f t="shared" si="0"/>
        <v>14</v>
      </c>
      <c r="AE41" s="68">
        <f t="shared" si="0"/>
        <v>5</v>
      </c>
    </row>
  </sheetData>
  <mergeCells count="32"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36:B36"/>
    <mergeCell ref="AD2:AE2"/>
    <mergeCell ref="A26:B26"/>
    <mergeCell ref="A27:B27"/>
    <mergeCell ref="A28:B28"/>
    <mergeCell ref="A29:B29"/>
    <mergeCell ref="Z2:AA2"/>
    <mergeCell ref="AB2:AC2"/>
    <mergeCell ref="A30:B30"/>
    <mergeCell ref="R2:S2"/>
    <mergeCell ref="T2:U2"/>
    <mergeCell ref="V2:W2"/>
    <mergeCell ref="X2:Y2"/>
    <mergeCell ref="A1:Q1"/>
    <mergeCell ref="A2:A3"/>
    <mergeCell ref="B2:B3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opLeftCell="J33" workbookViewId="0">
      <selection activeCell="AE56" sqref="D56:AE56"/>
    </sheetView>
  </sheetViews>
  <sheetFormatPr defaultRowHeight="15" x14ac:dyDescent="0.25"/>
  <cols>
    <col min="1" max="1" width="23.7109375" style="183" hidden="1" customWidth="1"/>
    <col min="2" max="2" width="59.28515625" style="183" hidden="1" customWidth="1"/>
    <col min="3" max="3" width="90.7109375" style="183" bestFit="1" customWidth="1"/>
    <col min="4" max="4" width="6.85546875" style="183" customWidth="1"/>
    <col min="5" max="5" width="5.5703125" style="183" customWidth="1"/>
    <col min="6" max="6" width="6.85546875" style="183" customWidth="1"/>
    <col min="7" max="7" width="5.5703125" style="183" customWidth="1"/>
    <col min="8" max="8" width="6.7109375" style="183" customWidth="1"/>
    <col min="9" max="9" width="5.5703125" style="183" customWidth="1"/>
    <col min="10" max="10" width="6.7109375" style="183" customWidth="1"/>
    <col min="11" max="11" width="5.5703125" style="183" customWidth="1"/>
    <col min="12" max="12" width="6.7109375" style="183" customWidth="1"/>
    <col min="13" max="13" width="5.5703125" style="183" customWidth="1"/>
    <col min="14" max="14" width="7" style="183" customWidth="1"/>
    <col min="15" max="15" width="5.5703125" style="183" customWidth="1"/>
    <col min="16" max="16" width="6.85546875" style="183" customWidth="1"/>
    <col min="17" max="17" width="5.5703125" style="183" customWidth="1"/>
    <col min="18" max="18" width="6.5703125" style="183" customWidth="1"/>
    <col min="19" max="19" width="5.5703125" style="183" customWidth="1"/>
    <col min="20" max="20" width="7.28515625" style="183" customWidth="1"/>
    <col min="21" max="21" width="5.5703125" style="183" customWidth="1"/>
    <col min="22" max="22" width="7.140625" style="183" customWidth="1"/>
    <col min="23" max="23" width="5.5703125" style="183" customWidth="1"/>
    <col min="24" max="24" width="7.28515625" style="183" customWidth="1"/>
    <col min="25" max="25" width="5.5703125" style="183" customWidth="1"/>
    <col min="26" max="26" width="7.5703125" style="183" customWidth="1"/>
    <col min="27" max="27" width="5.5703125" style="183" bestFit="1" customWidth="1"/>
    <col min="28" max="28" width="7.28515625" style="183" customWidth="1"/>
    <col min="29" max="29" width="5.5703125" style="183" bestFit="1" customWidth="1"/>
    <col min="30" max="30" width="6.85546875" style="183" customWidth="1"/>
    <col min="31" max="16384" width="9.140625" style="183"/>
  </cols>
  <sheetData>
    <row r="1" spans="1:31" ht="18.75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9"/>
    </row>
    <row r="2" spans="1:31" ht="87.75" customHeight="1" x14ac:dyDescent="0.25">
      <c r="A2" s="185" t="s">
        <v>0</v>
      </c>
      <c r="B2" s="185" t="s">
        <v>12</v>
      </c>
      <c r="C2" s="185" t="s">
        <v>1</v>
      </c>
      <c r="D2" s="694" t="s">
        <v>15</v>
      </c>
      <c r="E2" s="552"/>
      <c r="F2" s="695" t="s">
        <v>7</v>
      </c>
      <c r="G2" s="552"/>
      <c r="H2" s="695" t="s">
        <v>13</v>
      </c>
      <c r="I2" s="552"/>
      <c r="J2" s="551" t="s">
        <v>8</v>
      </c>
      <c r="K2" s="552"/>
      <c r="L2" s="694" t="s">
        <v>11</v>
      </c>
      <c r="M2" s="552"/>
      <c r="N2" s="694" t="s">
        <v>9</v>
      </c>
      <c r="O2" s="552"/>
      <c r="P2" s="694" t="s">
        <v>14</v>
      </c>
      <c r="Q2" s="552"/>
      <c r="R2" s="694" t="s">
        <v>10</v>
      </c>
      <c r="S2" s="552"/>
      <c r="T2" s="694" t="s">
        <v>2</v>
      </c>
      <c r="U2" s="552"/>
      <c r="V2" s="694" t="s">
        <v>3</v>
      </c>
      <c r="W2" s="552"/>
      <c r="X2" s="694" t="s">
        <v>16</v>
      </c>
      <c r="Y2" s="552"/>
      <c r="Z2" s="694" t="s">
        <v>4</v>
      </c>
      <c r="AA2" s="552"/>
      <c r="AB2" s="694" t="s">
        <v>5</v>
      </c>
      <c r="AC2" s="552"/>
      <c r="AD2" s="696" t="s">
        <v>6</v>
      </c>
      <c r="AE2" s="697"/>
    </row>
    <row r="3" spans="1:31" ht="25.5" x14ac:dyDescent="0.25">
      <c r="A3" s="182"/>
      <c r="B3" s="182"/>
      <c r="C3" s="18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x14ac:dyDescent="0.25">
      <c r="A4" s="183" t="s">
        <v>37</v>
      </c>
      <c r="C4" s="183" t="s">
        <v>544</v>
      </c>
      <c r="D4" s="183">
        <v>0</v>
      </c>
      <c r="E4" s="183">
        <v>3</v>
      </c>
      <c r="F4" s="183">
        <v>0</v>
      </c>
      <c r="G4" s="183">
        <v>3</v>
      </c>
      <c r="H4" s="183">
        <v>0</v>
      </c>
      <c r="I4" s="183">
        <v>0</v>
      </c>
      <c r="J4" s="183">
        <v>0</v>
      </c>
      <c r="K4" s="183">
        <v>0</v>
      </c>
      <c r="L4" s="183">
        <v>0</v>
      </c>
      <c r="M4" s="183">
        <v>0</v>
      </c>
      <c r="N4" s="183">
        <v>0</v>
      </c>
      <c r="O4" s="183">
        <v>0</v>
      </c>
      <c r="P4" s="183">
        <v>0</v>
      </c>
      <c r="Q4" s="183">
        <v>0</v>
      </c>
      <c r="R4" s="183">
        <v>0</v>
      </c>
      <c r="S4" s="183">
        <v>0</v>
      </c>
      <c r="T4" s="183">
        <v>0</v>
      </c>
      <c r="U4" s="183">
        <v>0</v>
      </c>
      <c r="V4" s="183">
        <v>0</v>
      </c>
      <c r="W4" s="183">
        <v>0</v>
      </c>
      <c r="X4" s="183">
        <v>0</v>
      </c>
      <c r="Y4" s="183">
        <v>0</v>
      </c>
      <c r="Z4" s="183">
        <v>0</v>
      </c>
      <c r="AA4" s="183">
        <v>0</v>
      </c>
      <c r="AB4" s="183">
        <v>0</v>
      </c>
      <c r="AC4" s="183">
        <v>0</v>
      </c>
      <c r="AD4" s="183">
        <v>0</v>
      </c>
      <c r="AE4" s="183">
        <v>0</v>
      </c>
    </row>
    <row r="5" spans="1:31" x14ac:dyDescent="0.25">
      <c r="A5" s="183" t="s">
        <v>37</v>
      </c>
      <c r="C5" s="183" t="s">
        <v>545</v>
      </c>
      <c r="D5" s="183">
        <v>0</v>
      </c>
      <c r="E5" s="183">
        <v>0</v>
      </c>
      <c r="F5" s="183">
        <v>0</v>
      </c>
      <c r="G5" s="183">
        <v>0</v>
      </c>
      <c r="H5" s="183">
        <v>0</v>
      </c>
      <c r="I5" s="183">
        <v>0</v>
      </c>
      <c r="J5" s="183">
        <v>0</v>
      </c>
      <c r="K5" s="183">
        <v>0</v>
      </c>
      <c r="L5" s="183">
        <v>0</v>
      </c>
      <c r="M5" s="183">
        <v>0</v>
      </c>
      <c r="N5" s="183">
        <v>0</v>
      </c>
      <c r="O5" s="183">
        <v>0</v>
      </c>
      <c r="P5" s="183">
        <v>0</v>
      </c>
      <c r="Q5" s="183">
        <v>0</v>
      </c>
      <c r="R5" s="183">
        <v>0</v>
      </c>
      <c r="S5" s="183">
        <v>0</v>
      </c>
      <c r="T5" s="183">
        <v>0</v>
      </c>
      <c r="U5" s="183">
        <v>0</v>
      </c>
      <c r="V5" s="183">
        <v>39</v>
      </c>
      <c r="W5" s="183">
        <v>76</v>
      </c>
      <c r="X5" s="183">
        <v>12</v>
      </c>
      <c r="Y5" s="183">
        <v>16</v>
      </c>
      <c r="Z5" s="183">
        <v>0</v>
      </c>
      <c r="AA5" s="183">
        <v>0</v>
      </c>
      <c r="AB5" s="183">
        <v>0</v>
      </c>
      <c r="AC5" s="183">
        <v>0</v>
      </c>
      <c r="AD5" s="183">
        <v>0</v>
      </c>
      <c r="AE5" s="183">
        <v>0</v>
      </c>
    </row>
    <row r="6" spans="1:31" x14ac:dyDescent="0.25">
      <c r="A6" s="183" t="s">
        <v>37</v>
      </c>
      <c r="B6" s="183" t="s">
        <v>546</v>
      </c>
      <c r="C6" s="183" t="s">
        <v>300</v>
      </c>
      <c r="D6" s="183">
        <v>29</v>
      </c>
      <c r="E6" s="183">
        <v>149</v>
      </c>
      <c r="F6" s="183">
        <v>114</v>
      </c>
      <c r="G6" s="183">
        <v>474</v>
      </c>
      <c r="H6" s="183">
        <v>23</v>
      </c>
      <c r="I6" s="183">
        <v>43</v>
      </c>
      <c r="J6" s="183">
        <v>59</v>
      </c>
      <c r="K6" s="183">
        <v>98</v>
      </c>
      <c r="L6" s="183">
        <v>7</v>
      </c>
      <c r="M6" s="183">
        <v>38</v>
      </c>
      <c r="N6" s="183">
        <v>21</v>
      </c>
      <c r="O6" s="183">
        <v>133</v>
      </c>
      <c r="P6" s="183">
        <v>8</v>
      </c>
      <c r="Q6" s="183">
        <v>27</v>
      </c>
      <c r="R6" s="183">
        <v>2</v>
      </c>
      <c r="S6" s="183">
        <v>3</v>
      </c>
      <c r="T6" s="183">
        <v>8</v>
      </c>
      <c r="U6" s="183">
        <v>28</v>
      </c>
      <c r="V6" s="183">
        <v>27</v>
      </c>
      <c r="W6" s="183">
        <v>117</v>
      </c>
      <c r="X6" s="183">
        <v>8</v>
      </c>
      <c r="Y6" s="183">
        <v>37</v>
      </c>
      <c r="Z6" s="183">
        <v>1</v>
      </c>
      <c r="AA6" s="183">
        <v>1</v>
      </c>
      <c r="AB6" s="183">
        <v>14</v>
      </c>
      <c r="AC6" s="183">
        <v>28</v>
      </c>
      <c r="AD6" s="183">
        <v>1</v>
      </c>
      <c r="AE6" s="183">
        <v>4</v>
      </c>
    </row>
    <row r="7" spans="1:31" x14ac:dyDescent="0.25">
      <c r="A7" s="183" t="s">
        <v>37</v>
      </c>
      <c r="B7" s="183" t="s">
        <v>546</v>
      </c>
      <c r="C7" s="183" t="s">
        <v>547</v>
      </c>
      <c r="D7" s="183">
        <v>10</v>
      </c>
      <c r="E7" s="183">
        <v>105</v>
      </c>
      <c r="F7" s="183">
        <v>58</v>
      </c>
      <c r="G7" s="183">
        <v>344</v>
      </c>
      <c r="H7" s="183">
        <v>4</v>
      </c>
      <c r="I7" s="183">
        <v>25</v>
      </c>
      <c r="J7" s="183">
        <v>37</v>
      </c>
      <c r="K7" s="183">
        <v>87</v>
      </c>
      <c r="L7" s="183">
        <v>5</v>
      </c>
      <c r="M7" s="183">
        <v>10</v>
      </c>
      <c r="N7" s="183">
        <v>13</v>
      </c>
      <c r="O7" s="183">
        <v>91</v>
      </c>
      <c r="P7" s="183">
        <v>7</v>
      </c>
      <c r="Q7" s="183">
        <v>25</v>
      </c>
      <c r="R7" s="183">
        <v>1</v>
      </c>
      <c r="S7" s="183">
        <v>2</v>
      </c>
      <c r="T7" s="183">
        <v>9</v>
      </c>
      <c r="U7" s="183">
        <v>103</v>
      </c>
      <c r="V7" s="183">
        <v>13</v>
      </c>
      <c r="W7" s="183">
        <v>150</v>
      </c>
      <c r="X7" s="183">
        <v>1</v>
      </c>
      <c r="Y7" s="183">
        <v>43</v>
      </c>
      <c r="Z7" s="183">
        <v>0</v>
      </c>
      <c r="AA7" s="183">
        <v>2</v>
      </c>
      <c r="AB7" s="183">
        <v>15</v>
      </c>
      <c r="AC7" s="183">
        <v>34</v>
      </c>
      <c r="AD7" s="183">
        <v>3</v>
      </c>
      <c r="AE7" s="183">
        <v>2</v>
      </c>
    </row>
    <row r="8" spans="1:31" x14ac:dyDescent="0.25">
      <c r="A8" s="183" t="s">
        <v>37</v>
      </c>
      <c r="B8" s="183" t="s">
        <v>546</v>
      </c>
      <c r="C8" s="183" t="s">
        <v>548</v>
      </c>
      <c r="D8" s="183">
        <v>13</v>
      </c>
      <c r="E8" s="183">
        <v>171</v>
      </c>
      <c r="F8" s="183">
        <v>41</v>
      </c>
      <c r="G8" s="183">
        <v>565</v>
      </c>
      <c r="H8" s="183">
        <v>8</v>
      </c>
      <c r="I8" s="183">
        <v>51</v>
      </c>
      <c r="J8" s="183">
        <v>21</v>
      </c>
      <c r="K8" s="183">
        <v>145</v>
      </c>
      <c r="L8" s="183">
        <v>8</v>
      </c>
      <c r="M8" s="183">
        <v>29</v>
      </c>
      <c r="N8" s="183">
        <v>1</v>
      </c>
      <c r="O8" s="183">
        <v>107</v>
      </c>
      <c r="P8" s="183">
        <v>1</v>
      </c>
      <c r="Q8" s="183">
        <v>39</v>
      </c>
      <c r="R8" s="183">
        <v>1</v>
      </c>
      <c r="S8" s="183">
        <v>5</v>
      </c>
      <c r="T8" s="183">
        <v>0</v>
      </c>
      <c r="U8" s="183">
        <v>0</v>
      </c>
      <c r="V8" s="183">
        <v>5</v>
      </c>
      <c r="W8" s="183">
        <v>16</v>
      </c>
      <c r="X8" s="183">
        <v>0</v>
      </c>
      <c r="Y8" s="183">
        <v>4</v>
      </c>
      <c r="Z8" s="183">
        <v>0</v>
      </c>
      <c r="AA8" s="183">
        <v>0</v>
      </c>
      <c r="AB8" s="183">
        <v>6</v>
      </c>
      <c r="AC8" s="183">
        <v>32</v>
      </c>
      <c r="AD8" s="183">
        <v>0</v>
      </c>
      <c r="AE8" s="183">
        <v>2</v>
      </c>
    </row>
    <row r="9" spans="1:31" x14ac:dyDescent="0.25">
      <c r="A9" s="183" t="s">
        <v>37</v>
      </c>
      <c r="B9" s="183" t="s">
        <v>284</v>
      </c>
      <c r="C9" s="183" t="s">
        <v>549</v>
      </c>
      <c r="D9" s="183">
        <v>16</v>
      </c>
      <c r="E9" s="183">
        <v>6</v>
      </c>
      <c r="F9" s="183">
        <v>97</v>
      </c>
      <c r="G9" s="183">
        <v>49</v>
      </c>
      <c r="H9" s="183">
        <v>0</v>
      </c>
      <c r="I9" s="183">
        <v>0</v>
      </c>
      <c r="J9" s="183">
        <v>0</v>
      </c>
      <c r="K9" s="183">
        <v>0</v>
      </c>
      <c r="L9" s="183">
        <v>26</v>
      </c>
      <c r="M9" s="183">
        <v>10</v>
      </c>
      <c r="N9" s="183">
        <v>0</v>
      </c>
      <c r="O9" s="183">
        <v>0</v>
      </c>
      <c r="P9" s="183">
        <v>0</v>
      </c>
      <c r="Q9" s="183">
        <v>0</v>
      </c>
      <c r="R9" s="183">
        <v>0</v>
      </c>
      <c r="S9" s="183">
        <v>0</v>
      </c>
      <c r="T9" s="183">
        <v>8</v>
      </c>
      <c r="U9" s="183">
        <v>4</v>
      </c>
      <c r="V9" s="183">
        <v>8</v>
      </c>
      <c r="W9" s="183">
        <v>4</v>
      </c>
      <c r="X9" s="183">
        <v>0</v>
      </c>
      <c r="Y9" s="183">
        <v>0</v>
      </c>
      <c r="Z9" s="183">
        <v>5</v>
      </c>
      <c r="AA9" s="183">
        <v>9</v>
      </c>
      <c r="AB9" s="183">
        <v>21</v>
      </c>
      <c r="AC9" s="183">
        <v>14</v>
      </c>
      <c r="AD9" s="183">
        <v>0</v>
      </c>
      <c r="AE9" s="183">
        <v>0</v>
      </c>
    </row>
    <row r="10" spans="1:31" x14ac:dyDescent="0.25">
      <c r="A10" s="183" t="s">
        <v>37</v>
      </c>
      <c r="B10" s="183" t="s">
        <v>454</v>
      </c>
      <c r="C10" s="183" t="s">
        <v>550</v>
      </c>
      <c r="D10" s="183">
        <v>20</v>
      </c>
      <c r="E10" s="183">
        <v>82</v>
      </c>
      <c r="F10" s="183">
        <v>148</v>
      </c>
      <c r="G10" s="183">
        <v>429</v>
      </c>
      <c r="H10" s="183">
        <v>35</v>
      </c>
      <c r="I10" s="183">
        <v>87</v>
      </c>
      <c r="J10" s="183">
        <v>36</v>
      </c>
      <c r="K10" s="183">
        <v>90</v>
      </c>
      <c r="L10" s="183">
        <v>17</v>
      </c>
      <c r="M10" s="183">
        <v>35</v>
      </c>
      <c r="N10" s="183">
        <v>3</v>
      </c>
      <c r="O10" s="183">
        <v>8</v>
      </c>
      <c r="P10" s="183">
        <v>9</v>
      </c>
      <c r="Q10" s="183">
        <v>37</v>
      </c>
      <c r="R10" s="183">
        <v>10</v>
      </c>
      <c r="S10" s="183">
        <v>12</v>
      </c>
      <c r="T10" s="183">
        <v>1</v>
      </c>
      <c r="U10" s="183">
        <v>9</v>
      </c>
      <c r="V10" s="183">
        <v>13</v>
      </c>
      <c r="W10" s="183">
        <v>35</v>
      </c>
      <c r="X10" s="183">
        <v>3</v>
      </c>
      <c r="Y10" s="183">
        <v>12</v>
      </c>
      <c r="Z10" s="183">
        <v>0</v>
      </c>
      <c r="AA10" s="183">
        <v>0</v>
      </c>
      <c r="AB10" s="183">
        <v>15</v>
      </c>
      <c r="AC10" s="183">
        <v>37</v>
      </c>
      <c r="AD10" s="183">
        <v>1</v>
      </c>
      <c r="AE10" s="183">
        <v>2</v>
      </c>
    </row>
    <row r="11" spans="1:31" x14ac:dyDescent="0.25">
      <c r="A11" s="183" t="s">
        <v>37</v>
      </c>
      <c r="B11" s="183" t="s">
        <v>294</v>
      </c>
      <c r="C11" s="183" t="s">
        <v>551</v>
      </c>
      <c r="D11" s="183">
        <v>27</v>
      </c>
      <c r="E11" s="183">
        <v>75</v>
      </c>
      <c r="F11" s="183">
        <v>123</v>
      </c>
      <c r="G11" s="183">
        <v>252</v>
      </c>
      <c r="H11" s="183">
        <v>29</v>
      </c>
      <c r="I11" s="183">
        <v>42</v>
      </c>
      <c r="J11" s="183">
        <v>100</v>
      </c>
      <c r="K11" s="183">
        <v>115</v>
      </c>
      <c r="L11" s="183">
        <v>10</v>
      </c>
      <c r="M11" s="183">
        <v>20</v>
      </c>
      <c r="N11" s="183">
        <v>8</v>
      </c>
      <c r="O11" s="183">
        <v>28</v>
      </c>
      <c r="P11" s="183">
        <v>18</v>
      </c>
      <c r="Q11" s="183">
        <v>27</v>
      </c>
      <c r="R11" s="183">
        <v>1</v>
      </c>
      <c r="S11" s="183">
        <v>13</v>
      </c>
      <c r="T11" s="183">
        <v>9</v>
      </c>
      <c r="U11" s="183">
        <v>24</v>
      </c>
      <c r="V11" s="183">
        <v>20</v>
      </c>
      <c r="W11" s="183">
        <v>52</v>
      </c>
      <c r="X11" s="183">
        <v>26</v>
      </c>
      <c r="Y11" s="183">
        <v>78</v>
      </c>
      <c r="Z11" s="183">
        <v>2</v>
      </c>
      <c r="AA11" s="183">
        <v>6</v>
      </c>
      <c r="AB11" s="183">
        <v>21</v>
      </c>
      <c r="AC11" s="183">
        <v>35</v>
      </c>
      <c r="AD11" s="183">
        <v>3</v>
      </c>
      <c r="AE11" s="183">
        <v>4</v>
      </c>
    </row>
    <row r="12" spans="1:31" x14ac:dyDescent="0.25">
      <c r="A12" s="183" t="s">
        <v>37</v>
      </c>
      <c r="B12" s="183" t="s">
        <v>552</v>
      </c>
      <c r="C12" s="183" t="s">
        <v>553</v>
      </c>
      <c r="D12" s="183">
        <v>34</v>
      </c>
      <c r="E12" s="183">
        <v>20</v>
      </c>
      <c r="F12" s="183">
        <v>191</v>
      </c>
      <c r="G12" s="183">
        <v>189</v>
      </c>
      <c r="H12" s="183">
        <v>5</v>
      </c>
      <c r="I12" s="183">
        <v>4</v>
      </c>
      <c r="J12" s="183">
        <v>0</v>
      </c>
      <c r="K12" s="183">
        <v>0</v>
      </c>
      <c r="L12" s="183">
        <v>15</v>
      </c>
      <c r="M12" s="183">
        <v>27</v>
      </c>
      <c r="N12" s="183">
        <v>0</v>
      </c>
      <c r="O12" s="183">
        <v>0</v>
      </c>
      <c r="P12" s="183">
        <v>0</v>
      </c>
      <c r="Q12" s="183">
        <v>0</v>
      </c>
      <c r="R12" s="183">
        <v>0</v>
      </c>
      <c r="S12" s="183">
        <v>0</v>
      </c>
      <c r="T12" s="183">
        <v>0</v>
      </c>
      <c r="U12" s="183">
        <v>0</v>
      </c>
      <c r="V12" s="183">
        <v>7</v>
      </c>
      <c r="W12" s="183">
        <v>16</v>
      </c>
      <c r="X12" s="183">
        <v>0</v>
      </c>
      <c r="Y12" s="183">
        <v>0</v>
      </c>
      <c r="Z12" s="183">
        <v>0</v>
      </c>
      <c r="AA12" s="183">
        <v>0</v>
      </c>
      <c r="AB12" s="183">
        <v>1</v>
      </c>
      <c r="AC12" s="183">
        <v>1</v>
      </c>
      <c r="AD12" s="183">
        <v>0</v>
      </c>
      <c r="AE12" s="183">
        <v>0</v>
      </c>
    </row>
    <row r="13" spans="1:31" x14ac:dyDescent="0.25">
      <c r="A13" s="183" t="s">
        <v>37</v>
      </c>
      <c r="B13" s="183" t="s">
        <v>552</v>
      </c>
      <c r="C13" s="183" t="s">
        <v>554</v>
      </c>
      <c r="D13" s="183">
        <v>13</v>
      </c>
      <c r="E13" s="183">
        <v>8</v>
      </c>
      <c r="F13" s="183">
        <v>158</v>
      </c>
      <c r="G13" s="183">
        <v>235</v>
      </c>
      <c r="H13" s="183">
        <v>48</v>
      </c>
      <c r="I13" s="183">
        <v>39</v>
      </c>
      <c r="J13" s="183">
        <v>119</v>
      </c>
      <c r="K13" s="183">
        <v>73</v>
      </c>
      <c r="L13" s="183">
        <v>18</v>
      </c>
      <c r="M13" s="183">
        <v>29</v>
      </c>
      <c r="N13" s="183">
        <v>3</v>
      </c>
      <c r="O13" s="183">
        <v>8</v>
      </c>
      <c r="P13" s="183">
        <v>7</v>
      </c>
      <c r="Q13" s="183">
        <v>11</v>
      </c>
      <c r="R13" s="183">
        <v>1</v>
      </c>
      <c r="S13" s="183">
        <v>0</v>
      </c>
      <c r="T13" s="183">
        <v>11</v>
      </c>
      <c r="U13" s="183">
        <v>8</v>
      </c>
      <c r="V13" s="183">
        <v>33</v>
      </c>
      <c r="W13" s="183">
        <v>40</v>
      </c>
      <c r="X13" s="183">
        <v>23</v>
      </c>
      <c r="Y13" s="183">
        <v>54</v>
      </c>
      <c r="Z13" s="183">
        <v>6</v>
      </c>
      <c r="AA13" s="183">
        <v>7</v>
      </c>
      <c r="AB13" s="183">
        <v>27</v>
      </c>
      <c r="AC13" s="183">
        <v>32</v>
      </c>
      <c r="AD13" s="183">
        <v>2</v>
      </c>
      <c r="AE13" s="183">
        <v>0</v>
      </c>
    </row>
    <row r="14" spans="1:31" x14ac:dyDescent="0.25">
      <c r="A14" s="183" t="s">
        <v>37</v>
      </c>
      <c r="B14" s="183" t="s">
        <v>552</v>
      </c>
      <c r="C14" s="183" t="s">
        <v>555</v>
      </c>
      <c r="D14" s="183">
        <v>56</v>
      </c>
      <c r="E14" s="183">
        <v>48</v>
      </c>
      <c r="F14" s="183">
        <v>274</v>
      </c>
      <c r="G14" s="183">
        <v>246</v>
      </c>
      <c r="H14" s="183">
        <v>53</v>
      </c>
      <c r="I14" s="183">
        <v>15</v>
      </c>
      <c r="J14" s="183">
        <v>146</v>
      </c>
      <c r="K14" s="183">
        <v>56</v>
      </c>
      <c r="L14" s="183">
        <v>20</v>
      </c>
      <c r="M14" s="183">
        <v>24</v>
      </c>
      <c r="N14" s="183">
        <v>11</v>
      </c>
      <c r="O14" s="183">
        <v>25</v>
      </c>
      <c r="P14" s="183">
        <v>12</v>
      </c>
      <c r="Q14" s="183">
        <v>18</v>
      </c>
      <c r="R14" s="183">
        <v>11</v>
      </c>
      <c r="S14" s="183">
        <v>3</v>
      </c>
      <c r="T14" s="183">
        <v>4</v>
      </c>
      <c r="U14" s="183">
        <v>6</v>
      </c>
      <c r="V14" s="183">
        <v>27</v>
      </c>
      <c r="W14" s="183">
        <v>12</v>
      </c>
      <c r="X14" s="183">
        <v>11</v>
      </c>
      <c r="Y14" s="183">
        <v>5</v>
      </c>
      <c r="Z14" s="183">
        <v>2</v>
      </c>
      <c r="AA14" s="183">
        <v>4</v>
      </c>
      <c r="AB14" s="183">
        <v>23</v>
      </c>
      <c r="AC14" s="183">
        <v>30</v>
      </c>
      <c r="AD14" s="183">
        <v>2</v>
      </c>
      <c r="AE14" s="183">
        <v>4</v>
      </c>
    </row>
    <row r="15" spans="1:31" x14ac:dyDescent="0.25">
      <c r="A15" s="183" t="s">
        <v>37</v>
      </c>
      <c r="B15" s="183" t="s">
        <v>546</v>
      </c>
      <c r="C15" s="183" t="s">
        <v>556</v>
      </c>
      <c r="D15" s="183">
        <v>15</v>
      </c>
      <c r="E15" s="183">
        <v>72</v>
      </c>
      <c r="F15" s="183">
        <v>47</v>
      </c>
      <c r="G15" s="183">
        <v>221</v>
      </c>
      <c r="H15" s="183">
        <v>0</v>
      </c>
      <c r="I15" s="183">
        <v>0</v>
      </c>
      <c r="J15" s="183">
        <v>0</v>
      </c>
      <c r="K15" s="183">
        <v>0</v>
      </c>
      <c r="L15" s="183">
        <v>1</v>
      </c>
      <c r="M15" s="183">
        <v>9</v>
      </c>
      <c r="N15" s="183">
        <v>0</v>
      </c>
      <c r="O15" s="183">
        <v>0</v>
      </c>
      <c r="P15" s="183">
        <v>0</v>
      </c>
      <c r="Q15" s="183">
        <v>0</v>
      </c>
      <c r="R15" s="183">
        <v>0</v>
      </c>
      <c r="S15" s="183">
        <v>0</v>
      </c>
      <c r="T15" s="183">
        <v>0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0</v>
      </c>
      <c r="AA15" s="183">
        <v>2</v>
      </c>
      <c r="AB15" s="183">
        <v>0</v>
      </c>
      <c r="AC15" s="183">
        <v>2</v>
      </c>
      <c r="AD15" s="183">
        <v>0</v>
      </c>
      <c r="AE15" s="183">
        <v>0</v>
      </c>
    </row>
    <row r="16" spans="1:31" x14ac:dyDescent="0.25">
      <c r="A16" s="183" t="s">
        <v>37</v>
      </c>
      <c r="B16" s="183" t="s">
        <v>557</v>
      </c>
      <c r="C16" s="183" t="s">
        <v>558</v>
      </c>
      <c r="D16" s="183">
        <v>48</v>
      </c>
      <c r="E16" s="183">
        <v>85</v>
      </c>
      <c r="F16" s="183">
        <v>218</v>
      </c>
      <c r="G16" s="183">
        <v>275</v>
      </c>
      <c r="H16" s="183">
        <v>0</v>
      </c>
      <c r="I16" s="183">
        <v>0</v>
      </c>
      <c r="J16" s="183">
        <v>0</v>
      </c>
      <c r="K16" s="183">
        <v>0</v>
      </c>
      <c r="L16" s="183">
        <v>12</v>
      </c>
      <c r="M16" s="183">
        <v>11</v>
      </c>
      <c r="N16" s="183">
        <v>0</v>
      </c>
      <c r="O16" s="183">
        <v>1</v>
      </c>
      <c r="P16" s="183">
        <v>0</v>
      </c>
      <c r="Q16" s="183">
        <v>0</v>
      </c>
      <c r="R16" s="183">
        <v>0</v>
      </c>
      <c r="S16" s="183">
        <v>0</v>
      </c>
      <c r="T16" s="183">
        <v>19</v>
      </c>
      <c r="U16" s="183">
        <v>21</v>
      </c>
      <c r="V16" s="183">
        <v>32</v>
      </c>
      <c r="W16" s="183">
        <v>38</v>
      </c>
      <c r="X16" s="183">
        <v>6</v>
      </c>
      <c r="Y16" s="183">
        <v>7</v>
      </c>
      <c r="Z16" s="183">
        <v>5</v>
      </c>
      <c r="AA16" s="183">
        <v>5</v>
      </c>
      <c r="AB16" s="183">
        <v>14</v>
      </c>
      <c r="AC16" s="183">
        <v>8</v>
      </c>
      <c r="AD16" s="183">
        <v>0</v>
      </c>
      <c r="AE16" s="183">
        <v>0</v>
      </c>
    </row>
    <row r="17" spans="1:31" x14ac:dyDescent="0.25">
      <c r="A17" s="183" t="s">
        <v>37</v>
      </c>
      <c r="B17" s="183" t="s">
        <v>559</v>
      </c>
      <c r="C17" s="183" t="s">
        <v>560</v>
      </c>
      <c r="D17" s="183">
        <v>0</v>
      </c>
      <c r="E17" s="183">
        <v>0</v>
      </c>
      <c r="F17" s="183">
        <v>24</v>
      </c>
      <c r="G17" s="183">
        <v>36</v>
      </c>
      <c r="H17" s="183">
        <v>12</v>
      </c>
      <c r="I17" s="183">
        <v>16</v>
      </c>
      <c r="J17" s="183">
        <v>212</v>
      </c>
      <c r="K17" s="183">
        <v>135</v>
      </c>
      <c r="L17" s="183">
        <v>2</v>
      </c>
      <c r="M17" s="183">
        <v>0</v>
      </c>
      <c r="N17" s="183">
        <v>0</v>
      </c>
      <c r="O17" s="183">
        <v>0</v>
      </c>
      <c r="P17" s="183">
        <v>1</v>
      </c>
      <c r="Q17" s="183">
        <v>0</v>
      </c>
      <c r="R17" s="183">
        <v>2</v>
      </c>
      <c r="S17" s="183">
        <v>0</v>
      </c>
      <c r="T17" s="183">
        <v>0</v>
      </c>
      <c r="U17" s="183">
        <v>0</v>
      </c>
      <c r="V17" s="183">
        <v>0</v>
      </c>
      <c r="W17" s="183">
        <v>0</v>
      </c>
      <c r="X17" s="183">
        <v>0</v>
      </c>
      <c r="Y17" s="183">
        <v>0</v>
      </c>
      <c r="Z17" s="183">
        <v>0</v>
      </c>
      <c r="AA17" s="183">
        <v>0</v>
      </c>
      <c r="AB17" s="183">
        <v>0</v>
      </c>
      <c r="AC17" s="183">
        <v>0</v>
      </c>
      <c r="AD17" s="183">
        <v>0</v>
      </c>
      <c r="AE17" s="183">
        <v>0</v>
      </c>
    </row>
    <row r="18" spans="1:31" x14ac:dyDescent="0.25">
      <c r="A18" s="183" t="s">
        <v>37</v>
      </c>
      <c r="B18" s="183" t="s">
        <v>294</v>
      </c>
      <c r="C18" s="183" t="s">
        <v>561</v>
      </c>
      <c r="D18" s="183">
        <v>19</v>
      </c>
      <c r="E18" s="183">
        <v>62</v>
      </c>
      <c r="F18" s="183">
        <v>49</v>
      </c>
      <c r="G18" s="183">
        <v>194</v>
      </c>
      <c r="H18" s="183">
        <v>0</v>
      </c>
      <c r="I18" s="183">
        <v>0</v>
      </c>
      <c r="J18" s="183">
        <v>0</v>
      </c>
      <c r="K18" s="183">
        <v>0</v>
      </c>
      <c r="L18" s="183">
        <v>10</v>
      </c>
      <c r="M18" s="183">
        <v>14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183">
        <v>0</v>
      </c>
      <c r="Z18" s="183">
        <v>2</v>
      </c>
      <c r="AA18" s="183">
        <v>2</v>
      </c>
      <c r="AB18" s="183">
        <v>3</v>
      </c>
      <c r="AC18" s="183">
        <v>2</v>
      </c>
      <c r="AD18" s="183">
        <v>0</v>
      </c>
      <c r="AE18" s="183">
        <v>0</v>
      </c>
    </row>
    <row r="19" spans="1:31" x14ac:dyDescent="0.25">
      <c r="A19" s="183" t="s">
        <v>37</v>
      </c>
      <c r="B19" s="183" t="s">
        <v>562</v>
      </c>
      <c r="C19" s="183" t="s">
        <v>563</v>
      </c>
      <c r="D19" s="183">
        <v>30</v>
      </c>
      <c r="E19" s="183">
        <v>85</v>
      </c>
      <c r="F19" s="183">
        <v>78</v>
      </c>
      <c r="G19" s="183">
        <v>255</v>
      </c>
      <c r="H19" s="183">
        <v>5</v>
      </c>
      <c r="I19" s="183">
        <v>8</v>
      </c>
      <c r="J19" s="183">
        <v>1</v>
      </c>
      <c r="K19" s="183">
        <v>2</v>
      </c>
      <c r="L19" s="183">
        <v>6</v>
      </c>
      <c r="M19" s="183">
        <v>29</v>
      </c>
      <c r="N19" s="183">
        <v>0</v>
      </c>
      <c r="O19" s="183">
        <v>0</v>
      </c>
      <c r="P19" s="183">
        <v>4</v>
      </c>
      <c r="Q19" s="183">
        <v>26</v>
      </c>
      <c r="R19" s="183">
        <v>1</v>
      </c>
      <c r="S19" s="183">
        <v>6</v>
      </c>
      <c r="T19" s="183">
        <v>0</v>
      </c>
      <c r="U19" s="183">
        <v>0</v>
      </c>
      <c r="V19" s="183">
        <v>0</v>
      </c>
      <c r="W19" s="183">
        <v>0</v>
      </c>
      <c r="X19" s="183">
        <v>0</v>
      </c>
      <c r="Y19" s="183">
        <v>0</v>
      </c>
      <c r="Z19" s="183">
        <v>2</v>
      </c>
      <c r="AA19" s="183">
        <v>2</v>
      </c>
      <c r="AB19" s="183">
        <v>2</v>
      </c>
      <c r="AC19" s="183">
        <v>3</v>
      </c>
      <c r="AD19" s="183">
        <v>0</v>
      </c>
      <c r="AE19" s="183">
        <v>0</v>
      </c>
    </row>
    <row r="20" spans="1:31" x14ac:dyDescent="0.25">
      <c r="A20" s="183" t="s">
        <v>37</v>
      </c>
      <c r="B20" s="183" t="s">
        <v>559</v>
      </c>
      <c r="C20" s="183" t="s">
        <v>564</v>
      </c>
      <c r="D20" s="183">
        <v>0</v>
      </c>
      <c r="E20" s="183">
        <v>0</v>
      </c>
      <c r="F20" s="183">
        <v>19</v>
      </c>
      <c r="G20" s="183">
        <v>17</v>
      </c>
      <c r="H20" s="183">
        <v>28</v>
      </c>
      <c r="I20" s="183">
        <v>46</v>
      </c>
      <c r="J20" s="183">
        <v>45</v>
      </c>
      <c r="K20" s="183">
        <v>115</v>
      </c>
      <c r="L20" s="183">
        <v>1</v>
      </c>
      <c r="M20" s="183">
        <v>0</v>
      </c>
      <c r="N20" s="183">
        <v>1</v>
      </c>
      <c r="O20" s="183">
        <v>18</v>
      </c>
      <c r="P20" s="183">
        <v>7</v>
      </c>
      <c r="Q20" s="183">
        <v>21</v>
      </c>
      <c r="R20" s="183">
        <v>8</v>
      </c>
      <c r="S20" s="183">
        <v>22</v>
      </c>
      <c r="T20" s="183">
        <v>0</v>
      </c>
      <c r="U20" s="183">
        <v>0</v>
      </c>
      <c r="V20" s="183">
        <v>0</v>
      </c>
      <c r="W20" s="183">
        <v>0</v>
      </c>
      <c r="X20" s="183">
        <v>0</v>
      </c>
      <c r="Y20" s="183">
        <v>0</v>
      </c>
      <c r="Z20" s="183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</row>
    <row r="21" spans="1:31" x14ac:dyDescent="0.25">
      <c r="A21" s="183" t="s">
        <v>37</v>
      </c>
      <c r="B21" s="183" t="s">
        <v>565</v>
      </c>
      <c r="C21" s="183" t="s">
        <v>566</v>
      </c>
      <c r="D21" s="183">
        <v>132</v>
      </c>
      <c r="E21" s="183">
        <v>140</v>
      </c>
      <c r="F21" s="183">
        <v>428</v>
      </c>
      <c r="G21" s="183">
        <v>406</v>
      </c>
      <c r="H21" s="183">
        <v>5</v>
      </c>
      <c r="I21" s="183">
        <v>6</v>
      </c>
      <c r="J21" s="183">
        <v>0</v>
      </c>
      <c r="K21" s="183">
        <v>3</v>
      </c>
      <c r="L21" s="183">
        <v>59</v>
      </c>
      <c r="M21" s="183">
        <v>34</v>
      </c>
      <c r="N21" s="183">
        <v>0</v>
      </c>
      <c r="O21" s="183">
        <v>0</v>
      </c>
      <c r="P21" s="183">
        <v>4</v>
      </c>
      <c r="Q21" s="183">
        <v>7</v>
      </c>
      <c r="R21" s="183">
        <v>1</v>
      </c>
      <c r="S21" s="183">
        <v>1</v>
      </c>
      <c r="T21" s="183">
        <v>20</v>
      </c>
      <c r="U21" s="183">
        <v>26</v>
      </c>
      <c r="V21" s="183">
        <v>34</v>
      </c>
      <c r="W21" s="183">
        <v>49</v>
      </c>
      <c r="X21" s="183">
        <v>15</v>
      </c>
      <c r="Y21" s="183">
        <v>33</v>
      </c>
      <c r="Z21" s="183">
        <v>1</v>
      </c>
      <c r="AA21" s="183">
        <v>0</v>
      </c>
      <c r="AB21" s="183">
        <v>11</v>
      </c>
      <c r="AC21" s="183">
        <v>6</v>
      </c>
      <c r="AD21" s="183">
        <v>0</v>
      </c>
      <c r="AE21" s="183">
        <v>0</v>
      </c>
    </row>
    <row r="22" spans="1:31" x14ac:dyDescent="0.25">
      <c r="A22" s="183" t="s">
        <v>37</v>
      </c>
      <c r="B22" s="183" t="s">
        <v>559</v>
      </c>
      <c r="C22" s="183" t="s">
        <v>567</v>
      </c>
      <c r="D22" s="183">
        <v>0</v>
      </c>
      <c r="E22" s="183">
        <v>0</v>
      </c>
      <c r="F22" s="183">
        <v>79</v>
      </c>
      <c r="G22" s="183">
        <v>69</v>
      </c>
      <c r="H22" s="183">
        <v>139</v>
      </c>
      <c r="I22" s="183">
        <v>103</v>
      </c>
      <c r="J22" s="183">
        <v>832</v>
      </c>
      <c r="K22" s="183">
        <v>604</v>
      </c>
      <c r="L22" s="183">
        <v>2</v>
      </c>
      <c r="M22" s="183">
        <v>3</v>
      </c>
      <c r="N22" s="183">
        <v>5</v>
      </c>
      <c r="O22" s="183">
        <v>14</v>
      </c>
      <c r="P22" s="183">
        <v>22</v>
      </c>
      <c r="Q22" s="183">
        <v>60</v>
      </c>
      <c r="R22" s="183">
        <v>18</v>
      </c>
      <c r="S22" s="183">
        <v>25</v>
      </c>
      <c r="T22" s="183">
        <v>0</v>
      </c>
      <c r="U22" s="183">
        <v>0</v>
      </c>
      <c r="V22" s="183">
        <v>0</v>
      </c>
      <c r="W22" s="183">
        <v>0</v>
      </c>
      <c r="X22" s="183">
        <v>0</v>
      </c>
      <c r="Y22" s="183">
        <v>0</v>
      </c>
      <c r="Z22" s="183">
        <v>0</v>
      </c>
      <c r="AA22" s="183">
        <v>0</v>
      </c>
      <c r="AB22" s="183">
        <v>0</v>
      </c>
      <c r="AC22" s="183">
        <v>0</v>
      </c>
      <c r="AD22" s="183">
        <v>0</v>
      </c>
      <c r="AE22" s="183">
        <v>0</v>
      </c>
    </row>
    <row r="23" spans="1:31" x14ac:dyDescent="0.25">
      <c r="A23" s="183" t="s">
        <v>37</v>
      </c>
      <c r="B23" s="183" t="s">
        <v>559</v>
      </c>
      <c r="C23" s="183" t="s">
        <v>568</v>
      </c>
      <c r="D23" s="183">
        <v>0</v>
      </c>
      <c r="E23" s="183">
        <v>0</v>
      </c>
      <c r="F23" s="183">
        <v>72</v>
      </c>
      <c r="G23" s="183">
        <v>52</v>
      </c>
      <c r="H23" s="183">
        <v>104</v>
      </c>
      <c r="I23" s="183">
        <v>80</v>
      </c>
      <c r="J23" s="183">
        <v>201</v>
      </c>
      <c r="K23" s="183">
        <v>231</v>
      </c>
      <c r="L23" s="183">
        <v>1</v>
      </c>
      <c r="M23" s="183">
        <v>1</v>
      </c>
      <c r="N23" s="183">
        <v>1</v>
      </c>
      <c r="O23" s="183">
        <v>2</v>
      </c>
      <c r="P23" s="183">
        <v>23</v>
      </c>
      <c r="Q23" s="183">
        <v>30</v>
      </c>
      <c r="R23" s="183">
        <v>11</v>
      </c>
      <c r="S23" s="183">
        <v>6</v>
      </c>
      <c r="T23" s="183">
        <v>0</v>
      </c>
      <c r="U23" s="183">
        <v>0</v>
      </c>
      <c r="V23" s="183">
        <v>0</v>
      </c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183">
        <v>0</v>
      </c>
      <c r="AC23" s="183">
        <v>0</v>
      </c>
      <c r="AD23" s="183">
        <v>0</v>
      </c>
      <c r="AE23" s="183">
        <v>0</v>
      </c>
    </row>
    <row r="24" spans="1:31" x14ac:dyDescent="0.25">
      <c r="A24" s="183" t="s">
        <v>37</v>
      </c>
      <c r="B24" s="183" t="s">
        <v>552</v>
      </c>
      <c r="C24" s="183" t="s">
        <v>569</v>
      </c>
      <c r="D24" s="183">
        <v>16</v>
      </c>
      <c r="E24" s="183">
        <v>5</v>
      </c>
      <c r="F24" s="183">
        <v>89</v>
      </c>
      <c r="G24" s="183">
        <v>129</v>
      </c>
      <c r="H24" s="183">
        <v>0</v>
      </c>
      <c r="I24" s="183">
        <v>0</v>
      </c>
      <c r="J24" s="183">
        <v>0</v>
      </c>
      <c r="K24" s="183">
        <v>0</v>
      </c>
      <c r="L24" s="183">
        <v>4</v>
      </c>
      <c r="M24" s="183">
        <v>8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0</v>
      </c>
      <c r="T24" s="183">
        <v>0</v>
      </c>
      <c r="U24" s="183">
        <v>0</v>
      </c>
      <c r="V24" s="183">
        <v>0</v>
      </c>
      <c r="W24" s="183">
        <v>0</v>
      </c>
      <c r="X24" s="183">
        <v>0</v>
      </c>
      <c r="Y24" s="183">
        <v>0</v>
      </c>
      <c r="Z24" s="183">
        <v>1</v>
      </c>
      <c r="AA24" s="183">
        <v>1</v>
      </c>
      <c r="AB24" s="183">
        <v>4</v>
      </c>
      <c r="AC24" s="183">
        <v>5</v>
      </c>
      <c r="AD24" s="183">
        <v>0</v>
      </c>
      <c r="AE24" s="183">
        <v>0</v>
      </c>
    </row>
    <row r="25" spans="1:31" x14ac:dyDescent="0.25">
      <c r="A25" s="183" t="s">
        <v>37</v>
      </c>
      <c r="B25" s="183" t="s">
        <v>552</v>
      </c>
      <c r="C25" s="183" t="s">
        <v>570</v>
      </c>
      <c r="D25" s="183">
        <v>16</v>
      </c>
      <c r="E25" s="183">
        <v>54</v>
      </c>
      <c r="F25" s="183">
        <v>74</v>
      </c>
      <c r="G25" s="183">
        <v>221</v>
      </c>
      <c r="H25" s="183">
        <v>3</v>
      </c>
      <c r="I25" s="183">
        <v>3</v>
      </c>
      <c r="J25" s="183">
        <v>0</v>
      </c>
      <c r="K25" s="183">
        <v>0</v>
      </c>
      <c r="L25" s="183">
        <v>7</v>
      </c>
      <c r="M25" s="183">
        <v>24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0</v>
      </c>
      <c r="T25" s="183">
        <v>0</v>
      </c>
      <c r="U25" s="183">
        <v>0</v>
      </c>
      <c r="V25" s="183">
        <v>0</v>
      </c>
      <c r="W25" s="183">
        <v>0</v>
      </c>
      <c r="X25" s="183">
        <v>0</v>
      </c>
      <c r="Y25" s="183">
        <v>0</v>
      </c>
      <c r="Z25" s="183">
        <v>0</v>
      </c>
      <c r="AA25" s="183">
        <v>2</v>
      </c>
      <c r="AB25" s="183">
        <v>3</v>
      </c>
      <c r="AC25" s="183">
        <v>5</v>
      </c>
      <c r="AD25" s="183">
        <v>0</v>
      </c>
      <c r="AE25" s="183">
        <v>0</v>
      </c>
    </row>
    <row r="26" spans="1:31" x14ac:dyDescent="0.25">
      <c r="A26" s="183" t="s">
        <v>37</v>
      </c>
      <c r="B26" s="183" t="s">
        <v>562</v>
      </c>
      <c r="C26" s="183" t="s">
        <v>303</v>
      </c>
      <c r="D26" s="183">
        <v>96</v>
      </c>
      <c r="E26" s="183">
        <v>76</v>
      </c>
      <c r="F26" s="183">
        <v>363</v>
      </c>
      <c r="G26" s="183">
        <v>258</v>
      </c>
      <c r="H26" s="183">
        <v>54</v>
      </c>
      <c r="I26" s="183">
        <v>16</v>
      </c>
      <c r="J26" s="183">
        <v>230</v>
      </c>
      <c r="K26" s="183">
        <v>66</v>
      </c>
      <c r="L26" s="183">
        <v>46</v>
      </c>
      <c r="M26" s="183">
        <v>31</v>
      </c>
      <c r="N26" s="183">
        <v>54</v>
      </c>
      <c r="O26" s="183">
        <v>38</v>
      </c>
      <c r="P26" s="183">
        <v>28</v>
      </c>
      <c r="Q26" s="183">
        <v>27</v>
      </c>
      <c r="R26" s="183">
        <v>7</v>
      </c>
      <c r="S26" s="183">
        <v>3</v>
      </c>
      <c r="T26" s="183">
        <v>36</v>
      </c>
      <c r="U26" s="183">
        <v>24</v>
      </c>
      <c r="V26" s="183">
        <v>97</v>
      </c>
      <c r="W26" s="183">
        <v>66</v>
      </c>
      <c r="X26" s="183">
        <v>36</v>
      </c>
      <c r="Y26" s="183">
        <v>17</v>
      </c>
      <c r="Z26" s="183">
        <v>1</v>
      </c>
      <c r="AA26" s="183">
        <v>1</v>
      </c>
      <c r="AB26" s="183">
        <v>33</v>
      </c>
      <c r="AC26" s="183">
        <v>27</v>
      </c>
      <c r="AD26" s="183">
        <v>7</v>
      </c>
      <c r="AE26" s="183">
        <v>4</v>
      </c>
    </row>
    <row r="27" spans="1:31" x14ac:dyDescent="0.25">
      <c r="A27" s="183" t="s">
        <v>37</v>
      </c>
      <c r="B27" s="183" t="s">
        <v>559</v>
      </c>
      <c r="C27" s="183" t="s">
        <v>571</v>
      </c>
      <c r="D27" s="183">
        <v>0</v>
      </c>
      <c r="E27" s="183">
        <v>0</v>
      </c>
      <c r="F27" s="183">
        <v>96</v>
      </c>
      <c r="G27" s="183">
        <v>8</v>
      </c>
      <c r="H27" s="183">
        <v>113</v>
      </c>
      <c r="I27" s="183">
        <v>14</v>
      </c>
      <c r="J27" s="183">
        <v>815</v>
      </c>
      <c r="K27" s="183">
        <v>92</v>
      </c>
      <c r="L27" s="183">
        <v>3</v>
      </c>
      <c r="M27" s="183">
        <v>2</v>
      </c>
      <c r="N27" s="183">
        <v>0</v>
      </c>
      <c r="O27" s="183">
        <v>0</v>
      </c>
      <c r="P27" s="183">
        <v>3</v>
      </c>
      <c r="Q27" s="183">
        <v>4</v>
      </c>
      <c r="R27" s="183">
        <v>40</v>
      </c>
      <c r="S27" s="183">
        <v>1</v>
      </c>
      <c r="T27" s="183">
        <v>0</v>
      </c>
      <c r="U27" s="183">
        <v>0</v>
      </c>
      <c r="V27" s="183">
        <v>0</v>
      </c>
      <c r="W27" s="183">
        <v>0</v>
      </c>
      <c r="X27" s="183">
        <v>0</v>
      </c>
      <c r="Y27" s="183">
        <v>0</v>
      </c>
      <c r="Z27" s="183">
        <v>0</v>
      </c>
      <c r="AA27" s="183">
        <v>0</v>
      </c>
      <c r="AB27" s="183">
        <v>0</v>
      </c>
      <c r="AC27" s="183">
        <v>0</v>
      </c>
      <c r="AD27" s="183">
        <v>0</v>
      </c>
      <c r="AE27" s="183">
        <v>0</v>
      </c>
    </row>
    <row r="28" spans="1:31" x14ac:dyDescent="0.25">
      <c r="A28" s="183" t="s">
        <v>37</v>
      </c>
      <c r="B28" s="183" t="s">
        <v>454</v>
      </c>
      <c r="C28" s="183" t="s">
        <v>572</v>
      </c>
      <c r="D28" s="183">
        <v>133</v>
      </c>
      <c r="E28" s="183">
        <v>25</v>
      </c>
      <c r="F28" s="183">
        <v>594</v>
      </c>
      <c r="G28" s="183">
        <v>130</v>
      </c>
      <c r="H28" s="183">
        <v>104</v>
      </c>
      <c r="I28" s="183">
        <v>12</v>
      </c>
      <c r="J28" s="183">
        <v>391</v>
      </c>
      <c r="K28" s="183">
        <v>55</v>
      </c>
      <c r="L28" s="183">
        <v>56</v>
      </c>
      <c r="M28" s="183">
        <v>18</v>
      </c>
      <c r="N28" s="183">
        <v>29</v>
      </c>
      <c r="O28" s="183">
        <v>12</v>
      </c>
      <c r="P28" s="183">
        <v>32</v>
      </c>
      <c r="Q28" s="183">
        <v>6</v>
      </c>
      <c r="R28" s="183">
        <v>37</v>
      </c>
      <c r="S28" s="183">
        <v>4</v>
      </c>
      <c r="T28" s="183">
        <v>32</v>
      </c>
      <c r="U28" s="183">
        <v>5</v>
      </c>
      <c r="V28" s="183">
        <v>69</v>
      </c>
      <c r="W28" s="183">
        <v>14</v>
      </c>
      <c r="X28" s="183">
        <v>21</v>
      </c>
      <c r="Y28" s="183">
        <v>6</v>
      </c>
      <c r="Z28" s="183">
        <v>8</v>
      </c>
      <c r="AA28" s="183">
        <v>1</v>
      </c>
      <c r="AB28" s="183">
        <v>33</v>
      </c>
      <c r="AC28" s="183">
        <v>9</v>
      </c>
      <c r="AD28" s="183">
        <v>4</v>
      </c>
      <c r="AE28" s="183">
        <v>1</v>
      </c>
    </row>
    <row r="29" spans="1:31" x14ac:dyDescent="0.25">
      <c r="A29" s="183" t="s">
        <v>37</v>
      </c>
      <c r="B29" s="183" t="s">
        <v>559</v>
      </c>
      <c r="C29" s="183" t="s">
        <v>573</v>
      </c>
      <c r="D29" s="183">
        <v>0</v>
      </c>
      <c r="E29" s="183">
        <v>0</v>
      </c>
      <c r="F29" s="183">
        <v>77</v>
      </c>
      <c r="G29" s="183">
        <v>13</v>
      </c>
      <c r="H29" s="183">
        <v>124</v>
      </c>
      <c r="I29" s="183">
        <v>13</v>
      </c>
      <c r="J29" s="183">
        <v>721</v>
      </c>
      <c r="K29" s="183">
        <v>47</v>
      </c>
      <c r="L29" s="183">
        <v>4</v>
      </c>
      <c r="M29" s="183">
        <v>1</v>
      </c>
      <c r="N29" s="183">
        <v>17</v>
      </c>
      <c r="O29" s="183">
        <v>3</v>
      </c>
      <c r="P29" s="183">
        <v>67</v>
      </c>
      <c r="Q29" s="183">
        <v>7</v>
      </c>
      <c r="R29" s="183">
        <v>47</v>
      </c>
      <c r="S29" s="183">
        <v>2</v>
      </c>
      <c r="T29" s="183">
        <v>0</v>
      </c>
      <c r="U29" s="183">
        <v>0</v>
      </c>
      <c r="V29" s="183">
        <v>0</v>
      </c>
      <c r="W29" s="183">
        <v>0</v>
      </c>
      <c r="X29" s="183">
        <v>0</v>
      </c>
      <c r="Y29" s="183">
        <v>0</v>
      </c>
      <c r="Z29" s="183">
        <v>0</v>
      </c>
      <c r="AA29" s="183">
        <v>0</v>
      </c>
      <c r="AB29" s="183">
        <v>0</v>
      </c>
      <c r="AC29" s="183">
        <v>0</v>
      </c>
      <c r="AD29" s="183">
        <v>0</v>
      </c>
      <c r="AE29" s="183">
        <v>0</v>
      </c>
    </row>
    <row r="30" spans="1:31" x14ac:dyDescent="0.25">
      <c r="A30" s="183" t="s">
        <v>37</v>
      </c>
      <c r="B30" s="183" t="s">
        <v>294</v>
      </c>
      <c r="C30" s="183" t="s">
        <v>295</v>
      </c>
      <c r="D30" s="183">
        <v>35</v>
      </c>
      <c r="E30" s="183">
        <v>80</v>
      </c>
      <c r="F30" s="183">
        <v>228</v>
      </c>
      <c r="G30" s="183">
        <v>343</v>
      </c>
      <c r="H30" s="183">
        <v>20</v>
      </c>
      <c r="I30" s="183">
        <v>24</v>
      </c>
      <c r="J30" s="183">
        <v>58</v>
      </c>
      <c r="K30" s="183">
        <v>51</v>
      </c>
      <c r="L30" s="183">
        <v>18</v>
      </c>
      <c r="M30" s="183">
        <v>24</v>
      </c>
      <c r="N30" s="183">
        <v>36</v>
      </c>
      <c r="O30" s="183">
        <v>48</v>
      </c>
      <c r="P30" s="183">
        <v>16</v>
      </c>
      <c r="Q30" s="183">
        <v>20</v>
      </c>
      <c r="R30" s="183">
        <v>5</v>
      </c>
      <c r="S30" s="183">
        <v>6</v>
      </c>
      <c r="T30" s="183">
        <v>118</v>
      </c>
      <c r="U30" s="183">
        <v>221</v>
      </c>
      <c r="V30" s="183">
        <v>284</v>
      </c>
      <c r="W30" s="183">
        <v>493</v>
      </c>
      <c r="X30" s="183">
        <v>171</v>
      </c>
      <c r="Y30" s="183">
        <v>357</v>
      </c>
      <c r="Z30" s="183">
        <v>9</v>
      </c>
      <c r="AA30" s="183">
        <v>12</v>
      </c>
      <c r="AB30" s="183">
        <v>184</v>
      </c>
      <c r="AC30" s="183">
        <v>230</v>
      </c>
      <c r="AD30" s="183">
        <v>10</v>
      </c>
      <c r="AE30" s="183">
        <v>12</v>
      </c>
    </row>
    <row r="31" spans="1:31" x14ac:dyDescent="0.25">
      <c r="A31" s="183" t="s">
        <v>37</v>
      </c>
      <c r="B31" s="183" t="s">
        <v>559</v>
      </c>
      <c r="C31" s="183" t="s">
        <v>574</v>
      </c>
      <c r="D31" s="183">
        <v>0</v>
      </c>
      <c r="E31" s="183">
        <v>0</v>
      </c>
      <c r="F31" s="183">
        <v>21</v>
      </c>
      <c r="G31" s="183">
        <v>46</v>
      </c>
      <c r="H31" s="183">
        <v>16</v>
      </c>
      <c r="I31" s="183">
        <v>25</v>
      </c>
      <c r="J31" s="183">
        <v>140</v>
      </c>
      <c r="K31" s="183">
        <v>262</v>
      </c>
      <c r="L31" s="183">
        <v>0</v>
      </c>
      <c r="M31" s="183">
        <v>1</v>
      </c>
      <c r="N31" s="183">
        <v>1</v>
      </c>
      <c r="O31" s="183">
        <v>22</v>
      </c>
      <c r="P31" s="183">
        <v>18</v>
      </c>
      <c r="Q31" s="183">
        <v>61</v>
      </c>
      <c r="R31" s="183">
        <v>5</v>
      </c>
      <c r="S31" s="183">
        <v>12</v>
      </c>
      <c r="T31" s="183">
        <v>0</v>
      </c>
      <c r="U31" s="183">
        <v>0</v>
      </c>
      <c r="V31" s="183">
        <v>0</v>
      </c>
      <c r="W31" s="183">
        <v>0</v>
      </c>
      <c r="X31" s="183">
        <v>0</v>
      </c>
      <c r="Y31" s="183">
        <v>0</v>
      </c>
      <c r="Z31" s="183">
        <v>0</v>
      </c>
      <c r="AA31" s="183">
        <v>0</v>
      </c>
      <c r="AB31" s="183">
        <v>0</v>
      </c>
      <c r="AC31" s="183">
        <v>0</v>
      </c>
      <c r="AD31" s="183">
        <v>0</v>
      </c>
      <c r="AE31" s="183">
        <v>0</v>
      </c>
    </row>
    <row r="32" spans="1:31" x14ac:dyDescent="0.25">
      <c r="A32" s="183" t="s">
        <v>37</v>
      </c>
      <c r="B32" s="183" t="s">
        <v>546</v>
      </c>
      <c r="C32" s="183" t="s">
        <v>575</v>
      </c>
      <c r="D32" s="183">
        <v>36</v>
      </c>
      <c r="E32" s="183">
        <v>62</v>
      </c>
      <c r="F32" s="183">
        <v>150</v>
      </c>
      <c r="G32" s="183">
        <v>260</v>
      </c>
      <c r="H32" s="183">
        <v>22</v>
      </c>
      <c r="I32" s="183">
        <v>55</v>
      </c>
      <c r="J32" s="183">
        <v>84</v>
      </c>
      <c r="K32" s="183">
        <v>221</v>
      </c>
      <c r="L32" s="183">
        <v>13</v>
      </c>
      <c r="M32" s="183">
        <v>22</v>
      </c>
      <c r="N32" s="183">
        <v>8</v>
      </c>
      <c r="O32" s="183">
        <v>20</v>
      </c>
      <c r="P32" s="183">
        <v>22</v>
      </c>
      <c r="Q32" s="183">
        <v>45</v>
      </c>
      <c r="R32" s="183">
        <v>2</v>
      </c>
      <c r="S32" s="183">
        <v>8</v>
      </c>
      <c r="T32" s="183">
        <v>13</v>
      </c>
      <c r="U32" s="183">
        <v>23</v>
      </c>
      <c r="V32" s="183">
        <v>65</v>
      </c>
      <c r="W32" s="183">
        <v>117</v>
      </c>
      <c r="X32" s="183">
        <v>0</v>
      </c>
      <c r="Y32" s="183">
        <v>0</v>
      </c>
      <c r="Z32" s="183">
        <v>1</v>
      </c>
      <c r="AA32" s="183">
        <v>2</v>
      </c>
      <c r="AB32" s="183">
        <v>39</v>
      </c>
      <c r="AC32" s="183">
        <v>59</v>
      </c>
      <c r="AD32" s="183">
        <v>0</v>
      </c>
      <c r="AE32" s="183">
        <v>0</v>
      </c>
    </row>
    <row r="33" spans="1:31" x14ac:dyDescent="0.25">
      <c r="A33" s="183" t="s">
        <v>37</v>
      </c>
      <c r="B33" s="183" t="s">
        <v>294</v>
      </c>
      <c r="C33" s="183" t="s">
        <v>576</v>
      </c>
      <c r="D33" s="183">
        <v>17</v>
      </c>
      <c r="E33" s="183">
        <v>38</v>
      </c>
      <c r="F33" s="183">
        <v>116</v>
      </c>
      <c r="G33" s="183">
        <v>201</v>
      </c>
      <c r="H33" s="183">
        <v>21</v>
      </c>
      <c r="I33" s="183">
        <v>21</v>
      </c>
      <c r="J33" s="183">
        <v>33</v>
      </c>
      <c r="K33" s="183">
        <v>17</v>
      </c>
      <c r="L33" s="183">
        <v>13</v>
      </c>
      <c r="M33" s="183">
        <v>24</v>
      </c>
      <c r="N33" s="183">
        <v>13</v>
      </c>
      <c r="O33" s="183">
        <v>16</v>
      </c>
      <c r="P33" s="183">
        <v>13</v>
      </c>
      <c r="Q33" s="183">
        <v>27</v>
      </c>
      <c r="R33" s="183">
        <v>6</v>
      </c>
      <c r="S33" s="183">
        <v>1</v>
      </c>
      <c r="T33" s="183">
        <v>0</v>
      </c>
      <c r="U33" s="183">
        <v>0</v>
      </c>
      <c r="V33" s="183">
        <v>15</v>
      </c>
      <c r="W33" s="183">
        <v>11</v>
      </c>
      <c r="X33" s="183">
        <v>0</v>
      </c>
      <c r="Y33" s="183">
        <v>0</v>
      </c>
      <c r="Z33" s="183">
        <v>3</v>
      </c>
      <c r="AA33" s="183">
        <v>3</v>
      </c>
      <c r="AB33" s="183">
        <v>20</v>
      </c>
      <c r="AC33" s="183">
        <v>24</v>
      </c>
      <c r="AD33" s="183">
        <v>3</v>
      </c>
      <c r="AE33" s="183">
        <v>2</v>
      </c>
    </row>
    <row r="34" spans="1:31" x14ac:dyDescent="0.25">
      <c r="A34" s="183" t="s">
        <v>37</v>
      </c>
      <c r="B34" s="183" t="s">
        <v>565</v>
      </c>
      <c r="C34" s="183" t="s">
        <v>577</v>
      </c>
      <c r="D34" s="183">
        <v>106</v>
      </c>
      <c r="E34" s="183">
        <v>97</v>
      </c>
      <c r="F34" s="183">
        <v>453</v>
      </c>
      <c r="G34" s="183">
        <v>398</v>
      </c>
      <c r="H34" s="183">
        <v>156</v>
      </c>
      <c r="I34" s="183">
        <v>91</v>
      </c>
      <c r="J34" s="183">
        <v>487</v>
      </c>
      <c r="K34" s="183">
        <v>316</v>
      </c>
      <c r="L34" s="183">
        <v>30</v>
      </c>
      <c r="M34" s="183">
        <v>8</v>
      </c>
      <c r="N34" s="183">
        <v>2</v>
      </c>
      <c r="O34" s="183">
        <v>6</v>
      </c>
      <c r="P34" s="183">
        <v>27</v>
      </c>
      <c r="Q34" s="183">
        <v>54</v>
      </c>
      <c r="R34" s="183">
        <v>27</v>
      </c>
      <c r="S34" s="183">
        <v>23</v>
      </c>
      <c r="T34" s="183">
        <v>0</v>
      </c>
      <c r="U34" s="183">
        <v>0</v>
      </c>
      <c r="V34" s="183">
        <v>0</v>
      </c>
      <c r="W34" s="183">
        <v>0</v>
      </c>
      <c r="X34" s="183">
        <v>0</v>
      </c>
      <c r="Y34" s="183">
        <v>0</v>
      </c>
      <c r="Z34" s="183">
        <v>5</v>
      </c>
      <c r="AA34" s="183">
        <v>4</v>
      </c>
      <c r="AB34" s="183">
        <v>8</v>
      </c>
      <c r="AC34" s="183">
        <v>5</v>
      </c>
      <c r="AD34" s="183">
        <v>0</v>
      </c>
      <c r="AE34" s="183">
        <v>0</v>
      </c>
    </row>
    <row r="35" spans="1:31" x14ac:dyDescent="0.25">
      <c r="A35" s="183" t="s">
        <v>37</v>
      </c>
      <c r="B35" s="183" t="s">
        <v>284</v>
      </c>
      <c r="C35" s="183" t="s">
        <v>287</v>
      </c>
      <c r="D35" s="183">
        <v>11</v>
      </c>
      <c r="E35" s="183">
        <v>16</v>
      </c>
      <c r="F35" s="183">
        <v>79</v>
      </c>
      <c r="G35" s="183">
        <v>105</v>
      </c>
      <c r="H35" s="183">
        <v>0</v>
      </c>
      <c r="I35" s="183">
        <v>0</v>
      </c>
      <c r="J35" s="183">
        <v>0</v>
      </c>
      <c r="K35" s="183">
        <v>0</v>
      </c>
      <c r="L35" s="183">
        <v>12</v>
      </c>
      <c r="M35" s="183">
        <v>9</v>
      </c>
      <c r="N35" s="183">
        <v>0</v>
      </c>
      <c r="O35" s="183">
        <v>0</v>
      </c>
      <c r="P35" s="183">
        <v>0</v>
      </c>
      <c r="Q35" s="183">
        <v>0</v>
      </c>
      <c r="R35" s="183">
        <v>0</v>
      </c>
      <c r="S35" s="183">
        <v>0</v>
      </c>
      <c r="T35" s="183">
        <v>0</v>
      </c>
      <c r="U35" s="183">
        <v>0</v>
      </c>
      <c r="V35" s="183">
        <v>0</v>
      </c>
      <c r="W35" s="183">
        <v>0</v>
      </c>
      <c r="X35" s="183">
        <v>0</v>
      </c>
      <c r="Y35" s="183">
        <v>0</v>
      </c>
      <c r="Z35" s="183">
        <v>0</v>
      </c>
      <c r="AA35" s="183">
        <v>0</v>
      </c>
      <c r="AB35" s="183">
        <v>3</v>
      </c>
      <c r="AC35" s="183">
        <v>0</v>
      </c>
      <c r="AD35" s="183">
        <v>0</v>
      </c>
      <c r="AE35" s="183">
        <v>0</v>
      </c>
    </row>
    <row r="36" spans="1:31" x14ac:dyDescent="0.25">
      <c r="A36" s="183" t="s">
        <v>37</v>
      </c>
      <c r="B36" s="183" t="s">
        <v>559</v>
      </c>
      <c r="C36" s="183" t="s">
        <v>578</v>
      </c>
      <c r="D36" s="183">
        <v>0</v>
      </c>
      <c r="E36" s="183">
        <v>0</v>
      </c>
      <c r="F36" s="183">
        <v>101</v>
      </c>
      <c r="G36" s="183">
        <v>23</v>
      </c>
      <c r="H36" s="183">
        <v>146</v>
      </c>
      <c r="I36" s="183">
        <v>23</v>
      </c>
      <c r="J36" s="183">
        <v>969</v>
      </c>
      <c r="K36" s="183">
        <v>309</v>
      </c>
      <c r="L36" s="183">
        <v>1</v>
      </c>
      <c r="M36" s="183">
        <v>0</v>
      </c>
      <c r="N36" s="183">
        <v>0</v>
      </c>
      <c r="O36" s="183">
        <v>0</v>
      </c>
      <c r="P36" s="183">
        <v>30</v>
      </c>
      <c r="Q36" s="183">
        <v>5</v>
      </c>
      <c r="R36" s="183">
        <v>77</v>
      </c>
      <c r="S36" s="183">
        <v>23</v>
      </c>
      <c r="T36" s="183">
        <v>0</v>
      </c>
      <c r="U36" s="183">
        <v>0</v>
      </c>
      <c r="V36" s="183">
        <v>0</v>
      </c>
      <c r="W36" s="183">
        <v>0</v>
      </c>
      <c r="X36" s="183">
        <v>0</v>
      </c>
      <c r="Y36" s="183">
        <v>0</v>
      </c>
      <c r="Z36" s="183">
        <v>0</v>
      </c>
      <c r="AA36" s="183">
        <v>0</v>
      </c>
      <c r="AB36" s="183">
        <v>0</v>
      </c>
      <c r="AC36" s="183">
        <v>0</v>
      </c>
      <c r="AD36" s="183">
        <v>0</v>
      </c>
      <c r="AE36" s="183">
        <v>0</v>
      </c>
    </row>
    <row r="37" spans="1:31" x14ac:dyDescent="0.25">
      <c r="A37" s="183" t="s">
        <v>37</v>
      </c>
      <c r="B37" s="183" t="s">
        <v>559</v>
      </c>
      <c r="C37" s="183" t="s">
        <v>579</v>
      </c>
      <c r="D37" s="183">
        <v>0</v>
      </c>
      <c r="E37" s="183">
        <v>0</v>
      </c>
      <c r="F37" s="183">
        <v>190</v>
      </c>
      <c r="G37" s="183">
        <v>45</v>
      </c>
      <c r="H37" s="183">
        <v>315</v>
      </c>
      <c r="I37" s="183">
        <v>58</v>
      </c>
      <c r="J37" s="183">
        <v>1015</v>
      </c>
      <c r="K37" s="183">
        <v>279</v>
      </c>
      <c r="L37" s="183">
        <v>6</v>
      </c>
      <c r="M37" s="183">
        <v>0</v>
      </c>
      <c r="N37" s="183">
        <v>2</v>
      </c>
      <c r="O37" s="183">
        <v>3</v>
      </c>
      <c r="P37" s="183">
        <v>45</v>
      </c>
      <c r="Q37" s="183">
        <v>3</v>
      </c>
      <c r="R37" s="183">
        <v>105</v>
      </c>
      <c r="S37" s="183">
        <v>21</v>
      </c>
      <c r="T37" s="183">
        <v>0</v>
      </c>
      <c r="U37" s="183">
        <v>0</v>
      </c>
      <c r="V37" s="183">
        <v>6</v>
      </c>
      <c r="W37" s="183">
        <v>0</v>
      </c>
      <c r="X37" s="183">
        <v>0</v>
      </c>
      <c r="Y37" s="183">
        <v>0</v>
      </c>
      <c r="Z37" s="183">
        <v>0</v>
      </c>
      <c r="AA37" s="183">
        <v>0</v>
      </c>
      <c r="AB37" s="183">
        <v>0</v>
      </c>
      <c r="AC37" s="183">
        <v>0</v>
      </c>
      <c r="AD37" s="183">
        <v>0</v>
      </c>
      <c r="AE37" s="183">
        <v>0</v>
      </c>
    </row>
    <row r="38" spans="1:31" x14ac:dyDescent="0.25">
      <c r="A38" s="183" t="s">
        <v>37</v>
      </c>
      <c r="B38" s="183" t="s">
        <v>454</v>
      </c>
      <c r="C38" s="183" t="s">
        <v>580</v>
      </c>
      <c r="D38" s="183">
        <v>11</v>
      </c>
      <c r="E38" s="183">
        <v>19</v>
      </c>
      <c r="F38" s="183">
        <v>126</v>
      </c>
      <c r="G38" s="183">
        <v>148</v>
      </c>
      <c r="H38" s="183">
        <v>40</v>
      </c>
      <c r="I38" s="183">
        <v>27</v>
      </c>
      <c r="J38" s="183">
        <v>115</v>
      </c>
      <c r="K38" s="183">
        <v>53</v>
      </c>
      <c r="L38" s="183">
        <v>26</v>
      </c>
      <c r="M38" s="183">
        <v>44</v>
      </c>
      <c r="N38" s="183">
        <v>2</v>
      </c>
      <c r="O38" s="183">
        <v>6</v>
      </c>
      <c r="P38" s="183">
        <v>15</v>
      </c>
      <c r="Q38" s="183">
        <v>13</v>
      </c>
      <c r="R38" s="183">
        <v>4</v>
      </c>
      <c r="S38" s="183">
        <v>7</v>
      </c>
      <c r="T38" s="183">
        <v>12</v>
      </c>
      <c r="U38" s="183">
        <v>31</v>
      </c>
      <c r="V38" s="183">
        <v>79</v>
      </c>
      <c r="W38" s="183">
        <v>106</v>
      </c>
      <c r="X38" s="183">
        <v>14</v>
      </c>
      <c r="Y38" s="183">
        <v>31</v>
      </c>
      <c r="Z38" s="183">
        <v>4</v>
      </c>
      <c r="AA38" s="183">
        <v>5</v>
      </c>
      <c r="AB38" s="183">
        <v>46</v>
      </c>
      <c r="AC38" s="183">
        <v>58</v>
      </c>
      <c r="AD38" s="183">
        <v>1</v>
      </c>
      <c r="AE38" s="183">
        <v>2</v>
      </c>
    </row>
    <row r="39" spans="1:31" x14ac:dyDescent="0.25">
      <c r="A39" s="183" t="s">
        <v>37</v>
      </c>
      <c r="B39" s="183" t="s">
        <v>454</v>
      </c>
      <c r="C39" s="183" t="s">
        <v>362</v>
      </c>
      <c r="D39" s="183">
        <v>88</v>
      </c>
      <c r="E39" s="183">
        <v>16</v>
      </c>
      <c r="F39" s="183">
        <v>395</v>
      </c>
      <c r="G39" s="183">
        <v>72</v>
      </c>
      <c r="H39" s="183">
        <v>99</v>
      </c>
      <c r="I39" s="183">
        <v>15</v>
      </c>
      <c r="J39" s="183">
        <v>169</v>
      </c>
      <c r="K39" s="183">
        <v>31</v>
      </c>
      <c r="L39" s="183">
        <v>45</v>
      </c>
      <c r="M39" s="183">
        <v>10</v>
      </c>
      <c r="N39" s="183">
        <v>16</v>
      </c>
      <c r="O39" s="183">
        <v>3</v>
      </c>
      <c r="P39" s="183">
        <v>46</v>
      </c>
      <c r="Q39" s="183">
        <v>15</v>
      </c>
      <c r="R39" s="183">
        <v>20</v>
      </c>
      <c r="S39" s="183">
        <v>3</v>
      </c>
      <c r="T39" s="183">
        <v>25</v>
      </c>
      <c r="U39" s="183">
        <v>5</v>
      </c>
      <c r="V39" s="183">
        <v>47</v>
      </c>
      <c r="W39" s="183">
        <v>8</v>
      </c>
      <c r="X39" s="183">
        <v>12</v>
      </c>
      <c r="Y39" s="183">
        <v>3</v>
      </c>
      <c r="Z39" s="183">
        <v>5</v>
      </c>
      <c r="AA39" s="183">
        <v>2</v>
      </c>
      <c r="AB39" s="183">
        <v>21</v>
      </c>
      <c r="AC39" s="183">
        <v>6</v>
      </c>
      <c r="AD39" s="183">
        <v>4</v>
      </c>
      <c r="AE39" s="183">
        <v>1</v>
      </c>
    </row>
    <row r="40" spans="1:31" x14ac:dyDescent="0.25">
      <c r="A40" s="183" t="s">
        <v>37</v>
      </c>
      <c r="B40" s="183" t="s">
        <v>559</v>
      </c>
      <c r="C40" s="183" t="s">
        <v>581</v>
      </c>
      <c r="D40" s="183">
        <v>0</v>
      </c>
      <c r="E40" s="183">
        <v>0</v>
      </c>
      <c r="F40" s="183">
        <v>109</v>
      </c>
      <c r="G40" s="183">
        <v>10</v>
      </c>
      <c r="H40" s="183">
        <v>120</v>
      </c>
      <c r="I40" s="183">
        <v>13</v>
      </c>
      <c r="J40" s="183">
        <v>812</v>
      </c>
      <c r="K40" s="183">
        <v>65</v>
      </c>
      <c r="L40" s="183">
        <v>9</v>
      </c>
      <c r="M40" s="183">
        <v>0</v>
      </c>
      <c r="N40" s="183">
        <v>18</v>
      </c>
      <c r="O40" s="183">
        <v>1</v>
      </c>
      <c r="P40" s="183">
        <v>57</v>
      </c>
      <c r="Q40" s="183">
        <v>12</v>
      </c>
      <c r="R40" s="183">
        <v>73</v>
      </c>
      <c r="S40" s="183">
        <v>3</v>
      </c>
      <c r="T40" s="183">
        <v>0</v>
      </c>
      <c r="U40" s="183">
        <v>0</v>
      </c>
      <c r="V40" s="183">
        <v>0</v>
      </c>
      <c r="W40" s="183">
        <v>0</v>
      </c>
      <c r="X40" s="183">
        <v>0</v>
      </c>
      <c r="Y40" s="183">
        <v>0</v>
      </c>
      <c r="Z40" s="183">
        <v>0</v>
      </c>
      <c r="AA40" s="183">
        <v>0</v>
      </c>
      <c r="AB40" s="183">
        <v>0</v>
      </c>
      <c r="AC40" s="183">
        <v>0</v>
      </c>
      <c r="AD40" s="183">
        <v>0</v>
      </c>
      <c r="AE40" s="183">
        <v>0</v>
      </c>
    </row>
    <row r="41" spans="1:31" x14ac:dyDescent="0.25">
      <c r="A41" s="183" t="s">
        <v>37</v>
      </c>
      <c r="B41" s="183" t="s">
        <v>294</v>
      </c>
      <c r="C41" s="183" t="s">
        <v>298</v>
      </c>
      <c r="D41" s="183">
        <v>24</v>
      </c>
      <c r="E41" s="183">
        <v>86</v>
      </c>
      <c r="F41" s="183">
        <v>141</v>
      </c>
      <c r="G41" s="183">
        <v>504</v>
      </c>
      <c r="H41" s="183">
        <v>65</v>
      </c>
      <c r="I41" s="183">
        <v>191</v>
      </c>
      <c r="J41" s="183">
        <v>301</v>
      </c>
      <c r="K41" s="183">
        <v>681</v>
      </c>
      <c r="L41" s="183">
        <v>7</v>
      </c>
      <c r="M41" s="183">
        <v>42</v>
      </c>
      <c r="N41" s="183">
        <v>6</v>
      </c>
      <c r="O41" s="183">
        <v>33</v>
      </c>
      <c r="P41" s="183">
        <v>42</v>
      </c>
      <c r="Q41" s="183">
        <v>143</v>
      </c>
      <c r="R41" s="183">
        <v>6</v>
      </c>
      <c r="S41" s="183">
        <v>27</v>
      </c>
      <c r="T41" s="183">
        <v>0</v>
      </c>
      <c r="U41" s="183">
        <v>0</v>
      </c>
      <c r="V41" s="183">
        <v>0</v>
      </c>
      <c r="W41" s="183">
        <v>0</v>
      </c>
      <c r="X41" s="183">
        <v>0</v>
      </c>
      <c r="Y41" s="183">
        <v>0</v>
      </c>
      <c r="Z41" s="183">
        <v>0</v>
      </c>
      <c r="AA41" s="183">
        <v>11</v>
      </c>
      <c r="AB41" s="183">
        <v>3</v>
      </c>
      <c r="AC41" s="183">
        <v>14</v>
      </c>
      <c r="AD41" s="183">
        <v>0</v>
      </c>
      <c r="AE41" s="183">
        <v>0</v>
      </c>
    </row>
    <row r="42" spans="1:31" x14ac:dyDescent="0.25">
      <c r="A42" s="183" t="s">
        <v>37</v>
      </c>
      <c r="B42" s="183" t="s">
        <v>565</v>
      </c>
      <c r="C42" s="183" t="s">
        <v>259</v>
      </c>
      <c r="D42" s="183">
        <v>99</v>
      </c>
      <c r="E42" s="183">
        <v>117</v>
      </c>
      <c r="F42" s="183">
        <v>452</v>
      </c>
      <c r="G42" s="183">
        <v>419</v>
      </c>
      <c r="H42" s="183">
        <v>101</v>
      </c>
      <c r="I42" s="183">
        <v>32</v>
      </c>
      <c r="J42" s="183">
        <v>283</v>
      </c>
      <c r="K42" s="183">
        <v>177</v>
      </c>
      <c r="L42" s="183">
        <v>38</v>
      </c>
      <c r="M42" s="183">
        <v>25</v>
      </c>
      <c r="N42" s="183">
        <v>22</v>
      </c>
      <c r="O42" s="183">
        <v>39</v>
      </c>
      <c r="P42" s="183">
        <v>34</v>
      </c>
      <c r="Q42" s="183">
        <v>30</v>
      </c>
      <c r="R42" s="183">
        <v>16</v>
      </c>
      <c r="S42" s="183">
        <v>5</v>
      </c>
      <c r="T42" s="183">
        <v>10</v>
      </c>
      <c r="U42" s="183">
        <v>5</v>
      </c>
      <c r="V42" s="183">
        <v>149</v>
      </c>
      <c r="W42" s="183">
        <v>141</v>
      </c>
      <c r="X42" s="183">
        <v>53</v>
      </c>
      <c r="Y42" s="183">
        <v>64</v>
      </c>
      <c r="Z42" s="183">
        <v>0</v>
      </c>
      <c r="AA42" s="183">
        <v>0</v>
      </c>
      <c r="AB42" s="183">
        <v>27</v>
      </c>
      <c r="AC42" s="183">
        <v>13</v>
      </c>
      <c r="AD42" s="183">
        <v>1</v>
      </c>
      <c r="AE42" s="183">
        <v>0</v>
      </c>
    </row>
    <row r="43" spans="1:31" x14ac:dyDescent="0.25">
      <c r="A43" s="183" t="s">
        <v>37</v>
      </c>
      <c r="B43" s="183" t="s">
        <v>557</v>
      </c>
      <c r="C43" s="183" t="s">
        <v>582</v>
      </c>
      <c r="D43" s="183">
        <v>19</v>
      </c>
      <c r="E43" s="183">
        <v>7</v>
      </c>
      <c r="F43" s="183">
        <v>115</v>
      </c>
      <c r="G43" s="183">
        <v>209</v>
      </c>
      <c r="H43" s="183">
        <v>0</v>
      </c>
      <c r="I43" s="183">
        <v>0</v>
      </c>
      <c r="J43" s="183">
        <v>0</v>
      </c>
      <c r="K43" s="183">
        <v>0</v>
      </c>
      <c r="L43" s="183">
        <v>14</v>
      </c>
      <c r="M43" s="183">
        <v>17</v>
      </c>
      <c r="N43" s="183">
        <v>0</v>
      </c>
      <c r="O43" s="183">
        <v>0</v>
      </c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183">
        <v>0</v>
      </c>
      <c r="V43" s="183">
        <v>0</v>
      </c>
      <c r="W43" s="183">
        <v>0</v>
      </c>
      <c r="X43" s="183">
        <v>0</v>
      </c>
      <c r="Y43" s="183">
        <v>0</v>
      </c>
      <c r="Z43" s="183">
        <v>3</v>
      </c>
      <c r="AA43" s="183">
        <v>2</v>
      </c>
      <c r="AB43" s="183">
        <v>8</v>
      </c>
      <c r="AC43" s="183">
        <v>5</v>
      </c>
      <c r="AD43" s="183">
        <v>0</v>
      </c>
      <c r="AE43" s="183">
        <v>0</v>
      </c>
    </row>
    <row r="44" spans="1:31" x14ac:dyDescent="0.25">
      <c r="A44" s="183" t="s">
        <v>37</v>
      </c>
      <c r="B44" s="183" t="s">
        <v>284</v>
      </c>
      <c r="C44" s="183" t="s">
        <v>583</v>
      </c>
      <c r="D44" s="183">
        <v>123</v>
      </c>
      <c r="E44" s="183">
        <v>31</v>
      </c>
      <c r="F44" s="183">
        <v>448</v>
      </c>
      <c r="G44" s="183">
        <v>89</v>
      </c>
      <c r="H44" s="183">
        <v>160</v>
      </c>
      <c r="I44" s="183">
        <v>25</v>
      </c>
      <c r="J44" s="183">
        <v>128</v>
      </c>
      <c r="K44" s="183">
        <v>28</v>
      </c>
      <c r="L44" s="183">
        <v>132</v>
      </c>
      <c r="M44" s="183">
        <v>24</v>
      </c>
      <c r="N44" s="183">
        <v>7</v>
      </c>
      <c r="O44" s="183">
        <v>0</v>
      </c>
      <c r="P44" s="183">
        <v>23</v>
      </c>
      <c r="Q44" s="183">
        <v>5</v>
      </c>
      <c r="R44" s="183">
        <v>24</v>
      </c>
      <c r="S44" s="183">
        <v>10</v>
      </c>
      <c r="T44" s="183">
        <v>11</v>
      </c>
      <c r="U44" s="183">
        <v>16</v>
      </c>
      <c r="V44" s="183">
        <v>11</v>
      </c>
      <c r="W44" s="183">
        <v>16</v>
      </c>
      <c r="X44" s="183">
        <v>0</v>
      </c>
      <c r="Y44" s="183">
        <v>0</v>
      </c>
      <c r="Z44" s="183">
        <v>4</v>
      </c>
      <c r="AA44" s="183">
        <v>1</v>
      </c>
      <c r="AB44" s="183">
        <v>28</v>
      </c>
      <c r="AC44" s="183">
        <v>11</v>
      </c>
      <c r="AD44" s="183">
        <v>2</v>
      </c>
      <c r="AE44" s="183">
        <v>1</v>
      </c>
    </row>
    <row r="45" spans="1:31" x14ac:dyDescent="0.25">
      <c r="A45" s="183" t="s">
        <v>37</v>
      </c>
      <c r="B45" s="183" t="s">
        <v>284</v>
      </c>
      <c r="C45" s="183" t="s">
        <v>584</v>
      </c>
      <c r="D45" s="183">
        <v>77</v>
      </c>
      <c r="E45" s="183">
        <v>68</v>
      </c>
      <c r="F45" s="183">
        <v>264</v>
      </c>
      <c r="G45" s="183">
        <v>275</v>
      </c>
      <c r="H45" s="183">
        <v>67</v>
      </c>
      <c r="I45" s="183">
        <v>68</v>
      </c>
      <c r="J45" s="183">
        <v>154</v>
      </c>
      <c r="K45" s="183">
        <v>113</v>
      </c>
      <c r="L45" s="183">
        <v>43</v>
      </c>
      <c r="M45" s="183">
        <v>30</v>
      </c>
      <c r="N45" s="183">
        <v>4</v>
      </c>
      <c r="O45" s="183">
        <v>4</v>
      </c>
      <c r="P45" s="183">
        <v>9</v>
      </c>
      <c r="Q45" s="183">
        <v>29</v>
      </c>
      <c r="R45" s="183">
        <v>25</v>
      </c>
      <c r="S45" s="183">
        <v>23</v>
      </c>
      <c r="T45" s="183">
        <v>25</v>
      </c>
      <c r="U45" s="183">
        <v>70</v>
      </c>
      <c r="V45" s="183">
        <v>109</v>
      </c>
      <c r="W45" s="183">
        <v>159</v>
      </c>
      <c r="X45" s="183">
        <v>53</v>
      </c>
      <c r="Y45" s="183">
        <v>89</v>
      </c>
      <c r="Z45" s="183">
        <v>3</v>
      </c>
      <c r="AA45" s="183">
        <v>2</v>
      </c>
      <c r="AB45" s="183">
        <v>33</v>
      </c>
      <c r="AC45" s="183">
        <v>27</v>
      </c>
      <c r="AD45" s="183">
        <v>0</v>
      </c>
      <c r="AE45" s="183">
        <v>0</v>
      </c>
    </row>
    <row r="46" spans="1:31" x14ac:dyDescent="0.25">
      <c r="A46" s="183" t="s">
        <v>37</v>
      </c>
      <c r="B46" s="183" t="s">
        <v>454</v>
      </c>
      <c r="C46" s="183" t="s">
        <v>585</v>
      </c>
      <c r="D46" s="183">
        <v>47</v>
      </c>
      <c r="E46" s="183">
        <v>25</v>
      </c>
      <c r="F46" s="183">
        <v>247</v>
      </c>
      <c r="G46" s="183">
        <v>128</v>
      </c>
      <c r="H46" s="183">
        <v>57</v>
      </c>
      <c r="I46" s="183">
        <v>31</v>
      </c>
      <c r="J46" s="183">
        <v>111</v>
      </c>
      <c r="K46" s="183">
        <v>48</v>
      </c>
      <c r="L46" s="183">
        <v>31</v>
      </c>
      <c r="M46" s="183">
        <v>19</v>
      </c>
      <c r="N46" s="183">
        <v>2</v>
      </c>
      <c r="O46" s="183">
        <v>6</v>
      </c>
      <c r="P46" s="183">
        <v>29</v>
      </c>
      <c r="Q46" s="183">
        <v>21</v>
      </c>
      <c r="R46" s="183">
        <v>5</v>
      </c>
      <c r="S46" s="183">
        <v>3</v>
      </c>
      <c r="T46" s="183">
        <v>0</v>
      </c>
      <c r="U46" s="183">
        <v>0</v>
      </c>
      <c r="V46" s="183">
        <v>42</v>
      </c>
      <c r="W46" s="183">
        <v>47</v>
      </c>
      <c r="X46" s="183">
        <v>0</v>
      </c>
      <c r="Y46" s="183">
        <v>0</v>
      </c>
      <c r="Z46" s="183">
        <v>0</v>
      </c>
      <c r="AA46" s="183">
        <v>0</v>
      </c>
      <c r="AB46" s="183">
        <v>32</v>
      </c>
      <c r="AC46" s="183">
        <v>24</v>
      </c>
      <c r="AD46" s="183">
        <v>2</v>
      </c>
      <c r="AE46" s="183">
        <v>0</v>
      </c>
    </row>
    <row r="47" spans="1:31" x14ac:dyDescent="0.25">
      <c r="A47" s="183" t="s">
        <v>37</v>
      </c>
      <c r="B47" s="183" t="s">
        <v>559</v>
      </c>
      <c r="C47" s="183" t="s">
        <v>586</v>
      </c>
      <c r="D47" s="183">
        <v>0</v>
      </c>
      <c r="E47" s="183">
        <v>0</v>
      </c>
      <c r="F47" s="183">
        <v>13</v>
      </c>
      <c r="G47" s="183">
        <v>21</v>
      </c>
      <c r="H47" s="183">
        <v>42</v>
      </c>
      <c r="I47" s="183">
        <v>16</v>
      </c>
      <c r="J47" s="183">
        <v>202</v>
      </c>
      <c r="K47" s="183">
        <v>136</v>
      </c>
      <c r="L47" s="183">
        <v>0</v>
      </c>
      <c r="M47" s="183">
        <v>1</v>
      </c>
      <c r="N47" s="183">
        <v>2</v>
      </c>
      <c r="O47" s="183">
        <v>4</v>
      </c>
      <c r="P47" s="183">
        <v>10</v>
      </c>
      <c r="Q47" s="183">
        <v>18</v>
      </c>
      <c r="R47" s="183">
        <v>13</v>
      </c>
      <c r="S47" s="183">
        <v>8</v>
      </c>
      <c r="T47" s="183">
        <v>0</v>
      </c>
      <c r="U47" s="183">
        <v>0</v>
      </c>
      <c r="V47" s="183">
        <v>9</v>
      </c>
      <c r="W47" s="183">
        <v>3</v>
      </c>
      <c r="X47" s="183">
        <v>0</v>
      </c>
      <c r="Y47" s="183">
        <v>0</v>
      </c>
      <c r="Z47" s="183">
        <v>0</v>
      </c>
      <c r="AA47" s="183">
        <v>0</v>
      </c>
      <c r="AB47" s="183">
        <v>0</v>
      </c>
      <c r="AC47" s="183">
        <v>0</v>
      </c>
      <c r="AD47" s="183">
        <v>0</v>
      </c>
      <c r="AE47" s="183">
        <v>0</v>
      </c>
    </row>
    <row r="48" spans="1:31" x14ac:dyDescent="0.25">
      <c r="A48" s="183" t="s">
        <v>37</v>
      </c>
      <c r="B48" s="183" t="s">
        <v>559</v>
      </c>
      <c r="C48" s="183" t="s">
        <v>587</v>
      </c>
      <c r="D48" s="183">
        <v>0</v>
      </c>
      <c r="E48" s="183">
        <v>0</v>
      </c>
      <c r="F48" s="183">
        <v>31</v>
      </c>
      <c r="G48" s="183">
        <v>48</v>
      </c>
      <c r="H48" s="183">
        <v>66</v>
      </c>
      <c r="I48" s="183">
        <v>58</v>
      </c>
      <c r="J48" s="183">
        <v>696</v>
      </c>
      <c r="K48" s="183">
        <v>380</v>
      </c>
      <c r="L48" s="183">
        <v>2</v>
      </c>
      <c r="M48" s="183">
        <v>1</v>
      </c>
      <c r="N48" s="183">
        <v>0</v>
      </c>
      <c r="O48" s="183">
        <v>4</v>
      </c>
      <c r="P48" s="183">
        <v>14</v>
      </c>
      <c r="Q48" s="183">
        <v>33</v>
      </c>
      <c r="R48" s="183">
        <v>20</v>
      </c>
      <c r="S48" s="183">
        <v>15</v>
      </c>
      <c r="T48" s="183">
        <v>0</v>
      </c>
      <c r="U48" s="183">
        <v>0</v>
      </c>
      <c r="V48" s="183">
        <v>0</v>
      </c>
      <c r="W48" s="183">
        <v>0</v>
      </c>
      <c r="X48" s="183">
        <v>0</v>
      </c>
      <c r="Y48" s="183">
        <v>0</v>
      </c>
      <c r="Z48" s="183">
        <v>0</v>
      </c>
      <c r="AA48" s="183">
        <v>0</v>
      </c>
      <c r="AB48" s="183">
        <v>0</v>
      </c>
      <c r="AC48" s="183">
        <v>0</v>
      </c>
      <c r="AD48" s="183">
        <v>0</v>
      </c>
      <c r="AE48" s="183">
        <v>0</v>
      </c>
    </row>
    <row r="49" spans="1:31" x14ac:dyDescent="0.25">
      <c r="A49" s="183" t="s">
        <v>37</v>
      </c>
      <c r="B49" s="183" t="s">
        <v>546</v>
      </c>
      <c r="C49" s="183" t="s">
        <v>588</v>
      </c>
      <c r="D49" s="183">
        <v>21</v>
      </c>
      <c r="E49" s="183">
        <v>58</v>
      </c>
      <c r="F49" s="183">
        <v>72</v>
      </c>
      <c r="G49" s="183">
        <v>176</v>
      </c>
      <c r="H49" s="183">
        <v>0</v>
      </c>
      <c r="I49" s="183">
        <v>0</v>
      </c>
      <c r="J49" s="183">
        <v>0</v>
      </c>
      <c r="K49" s="183">
        <v>0</v>
      </c>
      <c r="L49" s="183">
        <v>7</v>
      </c>
      <c r="M49" s="183">
        <v>6</v>
      </c>
      <c r="N49" s="183">
        <v>0</v>
      </c>
      <c r="O49" s="183">
        <v>0</v>
      </c>
      <c r="P49" s="183">
        <v>0</v>
      </c>
      <c r="Q49" s="183">
        <v>0</v>
      </c>
      <c r="R49" s="183">
        <v>0</v>
      </c>
      <c r="S49" s="183">
        <v>0</v>
      </c>
      <c r="T49" s="183">
        <v>0</v>
      </c>
      <c r="U49" s="183">
        <v>0</v>
      </c>
      <c r="V49" s="183">
        <v>0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0</v>
      </c>
      <c r="AD49" s="183">
        <v>0</v>
      </c>
      <c r="AE49" s="183">
        <v>0</v>
      </c>
    </row>
    <row r="50" spans="1:31" x14ac:dyDescent="0.25">
      <c r="A50" s="183" t="s">
        <v>37</v>
      </c>
      <c r="B50" s="183" t="s">
        <v>557</v>
      </c>
      <c r="C50" s="183" t="s">
        <v>589</v>
      </c>
      <c r="D50" s="183">
        <v>28</v>
      </c>
      <c r="E50" s="183">
        <v>1</v>
      </c>
      <c r="F50" s="183">
        <v>256</v>
      </c>
      <c r="G50" s="183">
        <v>61</v>
      </c>
      <c r="H50" s="183">
        <v>1</v>
      </c>
      <c r="I50" s="183">
        <v>0</v>
      </c>
      <c r="J50" s="183">
        <v>0</v>
      </c>
      <c r="K50" s="183">
        <v>0</v>
      </c>
      <c r="L50" s="183">
        <v>11</v>
      </c>
      <c r="M50" s="183">
        <v>1</v>
      </c>
      <c r="N50" s="183">
        <v>0</v>
      </c>
      <c r="O50" s="183">
        <v>0</v>
      </c>
      <c r="P50" s="183">
        <v>0</v>
      </c>
      <c r="Q50" s="183">
        <v>0</v>
      </c>
      <c r="R50" s="183">
        <v>0</v>
      </c>
      <c r="S50" s="183">
        <v>0</v>
      </c>
      <c r="T50" s="183">
        <v>0</v>
      </c>
      <c r="U50" s="183">
        <v>0</v>
      </c>
      <c r="V50" s="183">
        <v>0</v>
      </c>
      <c r="W50" s="183">
        <v>0</v>
      </c>
      <c r="X50" s="183">
        <v>0</v>
      </c>
      <c r="Y50" s="183">
        <v>0</v>
      </c>
      <c r="Z50" s="183">
        <v>0</v>
      </c>
      <c r="AA50" s="183">
        <v>0</v>
      </c>
      <c r="AB50" s="183">
        <v>5</v>
      </c>
      <c r="AC50" s="183">
        <v>1</v>
      </c>
      <c r="AD50" s="183">
        <v>0</v>
      </c>
      <c r="AE50" s="183">
        <v>0</v>
      </c>
    </row>
    <row r="51" spans="1:31" x14ac:dyDescent="0.25">
      <c r="A51" s="183" t="s">
        <v>37</v>
      </c>
      <c r="B51" s="183" t="s">
        <v>559</v>
      </c>
      <c r="C51" s="183" t="s">
        <v>590</v>
      </c>
      <c r="D51" s="183">
        <v>0</v>
      </c>
      <c r="E51" s="183">
        <v>0</v>
      </c>
      <c r="F51" s="183">
        <v>54</v>
      </c>
      <c r="G51" s="183">
        <v>32</v>
      </c>
      <c r="H51" s="183">
        <v>118</v>
      </c>
      <c r="I51" s="183">
        <v>52</v>
      </c>
      <c r="J51" s="183">
        <v>241</v>
      </c>
      <c r="K51" s="183">
        <v>202</v>
      </c>
      <c r="L51" s="183">
        <v>1</v>
      </c>
      <c r="M51" s="183">
        <v>4</v>
      </c>
      <c r="N51" s="183">
        <v>0</v>
      </c>
      <c r="O51" s="183">
        <v>0</v>
      </c>
      <c r="P51" s="183">
        <v>10</v>
      </c>
      <c r="Q51" s="183">
        <v>6</v>
      </c>
      <c r="R51" s="183">
        <v>9</v>
      </c>
      <c r="S51" s="183">
        <v>2</v>
      </c>
      <c r="T51" s="183">
        <v>0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0</v>
      </c>
      <c r="AD51" s="183">
        <v>0</v>
      </c>
      <c r="AE51" s="183">
        <v>0</v>
      </c>
    </row>
    <row r="52" spans="1:31" x14ac:dyDescent="0.25">
      <c r="A52" s="183" t="s">
        <v>37</v>
      </c>
      <c r="B52" s="183" t="s">
        <v>559</v>
      </c>
      <c r="C52" s="183" t="s">
        <v>591</v>
      </c>
      <c r="D52" s="183">
        <v>0</v>
      </c>
      <c r="E52" s="183">
        <v>0</v>
      </c>
      <c r="F52" s="183">
        <v>38</v>
      </c>
      <c r="G52" s="183">
        <v>68</v>
      </c>
      <c r="H52" s="183">
        <v>68</v>
      </c>
      <c r="I52" s="183">
        <v>63</v>
      </c>
      <c r="J52" s="183">
        <v>156</v>
      </c>
      <c r="K52" s="183">
        <v>148</v>
      </c>
      <c r="L52" s="183">
        <v>0</v>
      </c>
      <c r="M52" s="183">
        <v>2</v>
      </c>
      <c r="N52" s="183">
        <v>1</v>
      </c>
      <c r="O52" s="183">
        <v>11</v>
      </c>
      <c r="P52" s="183">
        <v>14</v>
      </c>
      <c r="Q52" s="183">
        <v>57</v>
      </c>
      <c r="R52" s="183">
        <v>16</v>
      </c>
      <c r="S52" s="183">
        <v>27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</row>
    <row r="53" spans="1:31" x14ac:dyDescent="0.25">
      <c r="A53" s="183" t="s">
        <v>37</v>
      </c>
      <c r="B53" s="183" t="s">
        <v>559</v>
      </c>
      <c r="C53" s="183" t="s">
        <v>592</v>
      </c>
      <c r="D53" s="183">
        <v>0</v>
      </c>
      <c r="E53" s="183">
        <v>0</v>
      </c>
      <c r="F53" s="183">
        <v>124</v>
      </c>
      <c r="G53" s="183">
        <v>104</v>
      </c>
      <c r="H53" s="183">
        <v>192</v>
      </c>
      <c r="I53" s="183">
        <v>140</v>
      </c>
      <c r="J53" s="183">
        <v>1653</v>
      </c>
      <c r="K53" s="183">
        <v>793</v>
      </c>
      <c r="L53" s="183">
        <v>5</v>
      </c>
      <c r="M53" s="183">
        <v>4</v>
      </c>
      <c r="N53" s="183">
        <v>1</v>
      </c>
      <c r="O53" s="183">
        <v>4</v>
      </c>
      <c r="P53" s="183">
        <v>23</v>
      </c>
      <c r="Q53" s="183">
        <v>27</v>
      </c>
      <c r="R53" s="183">
        <v>61</v>
      </c>
      <c r="S53" s="183">
        <v>25</v>
      </c>
      <c r="T53" s="183">
        <v>0</v>
      </c>
      <c r="U53" s="183">
        <v>0</v>
      </c>
      <c r="V53" s="183">
        <v>3</v>
      </c>
      <c r="W53" s="183">
        <v>1</v>
      </c>
      <c r="X53" s="183">
        <v>0</v>
      </c>
      <c r="Y53" s="183">
        <v>0</v>
      </c>
      <c r="Z53" s="183">
        <v>0</v>
      </c>
      <c r="AA53" s="183">
        <v>0</v>
      </c>
      <c r="AB53" s="183">
        <v>0</v>
      </c>
      <c r="AC53" s="183">
        <v>0</v>
      </c>
      <c r="AD53" s="183">
        <v>0</v>
      </c>
      <c r="AE53" s="183">
        <v>0</v>
      </c>
    </row>
    <row r="54" spans="1:31" x14ac:dyDescent="0.25">
      <c r="A54" s="183" t="s">
        <v>37</v>
      </c>
      <c r="B54" s="183" t="s">
        <v>294</v>
      </c>
      <c r="C54" s="183" t="s">
        <v>593</v>
      </c>
      <c r="D54" s="183">
        <v>49</v>
      </c>
      <c r="E54" s="183">
        <v>50</v>
      </c>
      <c r="F54" s="183">
        <v>214</v>
      </c>
      <c r="G54" s="183">
        <v>224</v>
      </c>
      <c r="H54" s="183">
        <v>37</v>
      </c>
      <c r="I54" s="183">
        <v>28</v>
      </c>
      <c r="J54" s="183">
        <v>236</v>
      </c>
      <c r="K54" s="183">
        <v>174</v>
      </c>
      <c r="L54" s="183">
        <v>37</v>
      </c>
      <c r="M54" s="183">
        <v>20</v>
      </c>
      <c r="N54" s="183">
        <v>0</v>
      </c>
      <c r="O54" s="183">
        <v>3</v>
      </c>
      <c r="P54" s="183">
        <v>29</v>
      </c>
      <c r="Q54" s="183">
        <v>25</v>
      </c>
      <c r="R54" s="183">
        <v>18</v>
      </c>
      <c r="S54" s="183">
        <v>18</v>
      </c>
      <c r="T54" s="183">
        <v>7</v>
      </c>
      <c r="U54" s="183">
        <v>8</v>
      </c>
      <c r="V54" s="183">
        <v>9</v>
      </c>
      <c r="W54" s="183">
        <v>9</v>
      </c>
      <c r="X54" s="183">
        <v>8</v>
      </c>
      <c r="Y54" s="183">
        <v>15</v>
      </c>
      <c r="Z54" s="183">
        <v>5</v>
      </c>
      <c r="AA54" s="183">
        <v>2</v>
      </c>
      <c r="AB54" s="183">
        <v>8</v>
      </c>
      <c r="AC54" s="183">
        <v>9</v>
      </c>
      <c r="AD54" s="183">
        <v>0</v>
      </c>
      <c r="AE54" s="183">
        <v>0</v>
      </c>
    </row>
    <row r="55" spans="1:31" x14ac:dyDescent="0.25">
      <c r="A55" s="183" t="s">
        <v>37</v>
      </c>
      <c r="B55" s="183" t="s">
        <v>557</v>
      </c>
      <c r="C55" s="183" t="s">
        <v>594</v>
      </c>
      <c r="D55" s="183">
        <v>186</v>
      </c>
      <c r="E55" s="183">
        <v>52</v>
      </c>
      <c r="F55" s="183">
        <v>636</v>
      </c>
      <c r="G55" s="183">
        <v>145</v>
      </c>
      <c r="H55" s="183">
        <v>4</v>
      </c>
      <c r="I55" s="183">
        <v>5</v>
      </c>
      <c r="J55" s="183">
        <v>0</v>
      </c>
      <c r="K55" s="183">
        <v>0</v>
      </c>
      <c r="L55" s="183">
        <v>26</v>
      </c>
      <c r="M55" s="183">
        <v>5</v>
      </c>
      <c r="N55" s="183">
        <v>0</v>
      </c>
      <c r="O55" s="183">
        <v>0</v>
      </c>
      <c r="P55" s="183">
        <v>1</v>
      </c>
      <c r="Q55" s="183">
        <v>1</v>
      </c>
      <c r="R55" s="183">
        <v>1</v>
      </c>
      <c r="S55" s="183">
        <v>1</v>
      </c>
      <c r="T55" s="183">
        <v>16</v>
      </c>
      <c r="U55" s="183">
        <v>2</v>
      </c>
      <c r="V55" s="183">
        <v>33</v>
      </c>
      <c r="W55" s="183">
        <v>5</v>
      </c>
      <c r="X55" s="183">
        <v>0</v>
      </c>
      <c r="Y55" s="183">
        <v>0</v>
      </c>
      <c r="Z55" s="183">
        <v>0</v>
      </c>
      <c r="AA55" s="183">
        <v>2</v>
      </c>
      <c r="AB55" s="183">
        <v>8</v>
      </c>
      <c r="AC55" s="183">
        <v>4</v>
      </c>
      <c r="AD55" s="183">
        <v>0</v>
      </c>
      <c r="AE55" s="183">
        <v>0</v>
      </c>
    </row>
    <row r="56" spans="1:31" x14ac:dyDescent="0.25">
      <c r="D56" s="183">
        <f>SUM(D4:D55)</f>
        <v>1700</v>
      </c>
      <c r="E56" s="183">
        <f t="shared" ref="E56:O56" si="0">SUM(E4:E55)</f>
        <v>2094</v>
      </c>
      <c r="F56" s="183">
        <f t="shared" si="0"/>
        <v>8584</v>
      </c>
      <c r="G56" s="183">
        <f t="shared" si="0"/>
        <v>9224</v>
      </c>
      <c r="H56" s="183">
        <f t="shared" si="0"/>
        <v>2829</v>
      </c>
      <c r="I56" s="183">
        <f t="shared" si="0"/>
        <v>1684</v>
      </c>
      <c r="J56" s="183">
        <f t="shared" si="0"/>
        <v>12009</v>
      </c>
      <c r="K56" s="183">
        <f t="shared" si="0"/>
        <v>6498</v>
      </c>
      <c r="L56" s="183">
        <f t="shared" si="0"/>
        <v>867</v>
      </c>
      <c r="M56" s="183">
        <f t="shared" si="0"/>
        <v>750</v>
      </c>
      <c r="N56" s="183">
        <f t="shared" si="0"/>
        <v>310</v>
      </c>
      <c r="O56" s="183">
        <f t="shared" si="0"/>
        <v>721</v>
      </c>
      <c r="P56" s="183">
        <f>SUM(P4:P55)</f>
        <v>780</v>
      </c>
      <c r="Q56" s="183">
        <v>1022</v>
      </c>
      <c r="R56" s="183">
        <v>737</v>
      </c>
      <c r="S56" s="183">
        <v>379</v>
      </c>
      <c r="T56" s="183">
        <v>394</v>
      </c>
      <c r="U56" s="183">
        <v>639</v>
      </c>
      <c r="V56" s="183">
        <v>1285</v>
      </c>
      <c r="W56" s="183">
        <v>1801</v>
      </c>
      <c r="X56" s="183">
        <v>473</v>
      </c>
      <c r="Y56" s="183">
        <v>871</v>
      </c>
      <c r="Z56" s="183">
        <v>78</v>
      </c>
      <c r="AA56" s="183">
        <v>93</v>
      </c>
      <c r="AB56" s="183">
        <v>719</v>
      </c>
      <c r="AC56" s="183">
        <v>800</v>
      </c>
      <c r="AD56" s="183">
        <v>46</v>
      </c>
      <c r="AE56" s="183">
        <v>41</v>
      </c>
    </row>
  </sheetData>
  <mergeCells count="15">
    <mergeCell ref="A1:AD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B1" workbookViewId="0">
      <selection activeCell="A4" sqref="A4:AE7"/>
    </sheetView>
  </sheetViews>
  <sheetFormatPr defaultColWidth="14.42578125" defaultRowHeight="15" x14ac:dyDescent="0.25"/>
  <cols>
    <col min="1" max="1" width="20.5703125" style="183" customWidth="1"/>
    <col min="2" max="2" width="25.28515625" style="183" customWidth="1"/>
    <col min="3" max="3" width="23.140625" style="183" customWidth="1"/>
    <col min="4" max="31" width="6.85546875" style="183" customWidth="1"/>
    <col min="32" max="16384" width="14.42578125" style="183"/>
  </cols>
  <sheetData>
    <row r="1" spans="1:31" ht="18.75" x14ac:dyDescent="0.25">
      <c r="A1" s="450" t="s">
        <v>17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</row>
    <row r="2" spans="1:31" ht="124.5" customHeight="1" x14ac:dyDescent="0.25">
      <c r="A2" s="361" t="s">
        <v>0</v>
      </c>
      <c r="B2" s="361" t="s">
        <v>12</v>
      </c>
      <c r="C2" s="361" t="s">
        <v>1</v>
      </c>
      <c r="D2" s="451" t="s">
        <v>15</v>
      </c>
      <c r="E2" s="451"/>
      <c r="F2" s="452" t="s">
        <v>7</v>
      </c>
      <c r="G2" s="452"/>
      <c r="H2" s="452" t="s">
        <v>13</v>
      </c>
      <c r="I2" s="452"/>
      <c r="J2" s="452" t="s">
        <v>8</v>
      </c>
      <c r="K2" s="452"/>
      <c r="L2" s="451" t="s">
        <v>11</v>
      </c>
      <c r="M2" s="451"/>
      <c r="N2" s="451" t="s">
        <v>9</v>
      </c>
      <c r="O2" s="451"/>
      <c r="P2" s="451" t="s">
        <v>14</v>
      </c>
      <c r="Q2" s="451"/>
      <c r="R2" s="451" t="s">
        <v>10</v>
      </c>
      <c r="S2" s="451"/>
      <c r="T2" s="451" t="s">
        <v>2</v>
      </c>
      <c r="U2" s="451"/>
      <c r="V2" s="451" t="s">
        <v>3</v>
      </c>
      <c r="W2" s="451"/>
      <c r="X2" s="451" t="s">
        <v>16</v>
      </c>
      <c r="Y2" s="451"/>
      <c r="Z2" s="451" t="s">
        <v>4</v>
      </c>
      <c r="AA2" s="451"/>
      <c r="AB2" s="451" t="s">
        <v>5</v>
      </c>
      <c r="AC2" s="451"/>
      <c r="AD2" s="451" t="s">
        <v>6</v>
      </c>
      <c r="AE2" s="451"/>
    </row>
    <row r="3" spans="1:31" ht="15.75" x14ac:dyDescent="0.25">
      <c r="A3" s="362"/>
      <c r="B3" s="362"/>
      <c r="C3" s="362"/>
      <c r="D3" s="363" t="s">
        <v>18</v>
      </c>
      <c r="E3" s="363" t="s">
        <v>19</v>
      </c>
      <c r="F3" s="363" t="s">
        <v>18</v>
      </c>
      <c r="G3" s="363" t="s">
        <v>19</v>
      </c>
      <c r="H3" s="363" t="s">
        <v>18</v>
      </c>
      <c r="I3" s="363" t="s">
        <v>19</v>
      </c>
      <c r="J3" s="363" t="s">
        <v>18</v>
      </c>
      <c r="K3" s="363" t="s">
        <v>19</v>
      </c>
      <c r="L3" s="363" t="s">
        <v>18</v>
      </c>
      <c r="M3" s="363" t="s">
        <v>19</v>
      </c>
      <c r="N3" s="363" t="s">
        <v>18</v>
      </c>
      <c r="O3" s="363" t="s">
        <v>19</v>
      </c>
      <c r="P3" s="363" t="s">
        <v>18</v>
      </c>
      <c r="Q3" s="363" t="s">
        <v>19</v>
      </c>
      <c r="R3" s="363" t="s">
        <v>18</v>
      </c>
      <c r="S3" s="363" t="s">
        <v>19</v>
      </c>
      <c r="T3" s="363" t="s">
        <v>18</v>
      </c>
      <c r="U3" s="363" t="s">
        <v>19</v>
      </c>
      <c r="V3" s="363" t="s">
        <v>18</v>
      </c>
      <c r="W3" s="363" t="s">
        <v>19</v>
      </c>
      <c r="X3" s="363" t="s">
        <v>18</v>
      </c>
      <c r="Y3" s="363" t="s">
        <v>19</v>
      </c>
      <c r="Z3" s="363" t="s">
        <v>18</v>
      </c>
      <c r="AA3" s="363" t="s">
        <v>19</v>
      </c>
      <c r="AB3" s="363" t="s">
        <v>18</v>
      </c>
      <c r="AC3" s="363" t="s">
        <v>19</v>
      </c>
      <c r="AD3" s="363" t="s">
        <v>18</v>
      </c>
      <c r="AE3" s="363" t="s">
        <v>19</v>
      </c>
    </row>
    <row r="4" spans="1:31" ht="31.5" x14ac:dyDescent="0.25">
      <c r="A4" s="358" t="s">
        <v>46</v>
      </c>
      <c r="B4" s="358" t="s">
        <v>778</v>
      </c>
      <c r="C4" s="358" t="s">
        <v>779</v>
      </c>
      <c r="D4" s="359">
        <v>114</v>
      </c>
      <c r="E4" s="359">
        <v>28</v>
      </c>
      <c r="F4" s="359">
        <v>464</v>
      </c>
      <c r="G4" s="359">
        <v>103</v>
      </c>
      <c r="H4" s="359">
        <v>256</v>
      </c>
      <c r="I4" s="359">
        <v>57</v>
      </c>
      <c r="J4" s="359">
        <v>66</v>
      </c>
      <c r="K4" s="359">
        <v>30</v>
      </c>
      <c r="L4" s="359">
        <v>15</v>
      </c>
      <c r="M4" s="359">
        <v>4</v>
      </c>
      <c r="N4" s="359">
        <v>14</v>
      </c>
      <c r="O4" s="359">
        <v>5</v>
      </c>
      <c r="P4" s="359">
        <v>37</v>
      </c>
      <c r="Q4" s="359">
        <v>13</v>
      </c>
      <c r="R4" s="359">
        <v>1</v>
      </c>
      <c r="S4" s="359">
        <v>1</v>
      </c>
      <c r="T4" s="359">
        <v>32</v>
      </c>
      <c r="U4" s="359">
        <v>15</v>
      </c>
      <c r="V4" s="359">
        <v>135</v>
      </c>
      <c r="W4" s="359">
        <v>51</v>
      </c>
      <c r="X4" s="359">
        <v>24</v>
      </c>
      <c r="Y4" s="359">
        <v>10</v>
      </c>
      <c r="Z4" s="359">
        <v>6</v>
      </c>
      <c r="AA4" s="359">
        <v>1</v>
      </c>
      <c r="AB4" s="359">
        <v>35</v>
      </c>
      <c r="AC4" s="359">
        <v>19</v>
      </c>
      <c r="AD4" s="359">
        <v>3</v>
      </c>
      <c r="AE4" s="359">
        <v>0</v>
      </c>
    </row>
    <row r="5" spans="1:31" ht="47.25" x14ac:dyDescent="0.25">
      <c r="A5" s="358" t="s">
        <v>46</v>
      </c>
      <c r="B5" s="358" t="s">
        <v>780</v>
      </c>
      <c r="C5" s="358" t="s">
        <v>781</v>
      </c>
      <c r="D5" s="359">
        <v>19</v>
      </c>
      <c r="E5" s="359">
        <v>64</v>
      </c>
      <c r="F5" s="359">
        <v>81</v>
      </c>
      <c r="G5" s="359">
        <v>339</v>
      </c>
      <c r="H5" s="359">
        <v>24</v>
      </c>
      <c r="I5" s="359">
        <v>59</v>
      </c>
      <c r="J5" s="359">
        <v>73</v>
      </c>
      <c r="K5" s="359">
        <v>141</v>
      </c>
      <c r="L5" s="359">
        <v>3</v>
      </c>
      <c r="M5" s="359">
        <v>13</v>
      </c>
      <c r="N5" s="359">
        <v>3</v>
      </c>
      <c r="O5" s="359">
        <v>21</v>
      </c>
      <c r="P5" s="359">
        <v>3</v>
      </c>
      <c r="Q5" s="359">
        <v>26</v>
      </c>
      <c r="R5" s="359">
        <v>1</v>
      </c>
      <c r="S5" s="359">
        <v>13</v>
      </c>
      <c r="T5" s="359">
        <v>12</v>
      </c>
      <c r="U5" s="359">
        <v>36</v>
      </c>
      <c r="V5" s="359">
        <v>44</v>
      </c>
      <c r="W5" s="359">
        <v>107</v>
      </c>
      <c r="X5" s="359">
        <v>8</v>
      </c>
      <c r="Y5" s="359">
        <v>31</v>
      </c>
      <c r="Z5" s="359">
        <v>3</v>
      </c>
      <c r="AA5" s="359">
        <v>9</v>
      </c>
      <c r="AB5" s="359">
        <v>12</v>
      </c>
      <c r="AC5" s="359">
        <v>47</v>
      </c>
      <c r="AD5" s="359">
        <v>1</v>
      </c>
      <c r="AE5" s="359">
        <v>2</v>
      </c>
    </row>
    <row r="6" spans="1:31" ht="63" x14ac:dyDescent="0.25">
      <c r="A6" s="358" t="s">
        <v>46</v>
      </c>
      <c r="B6" s="358" t="s">
        <v>782</v>
      </c>
      <c r="C6" s="358" t="s">
        <v>783</v>
      </c>
      <c r="D6" s="359">
        <v>48</v>
      </c>
      <c r="E6" s="359">
        <v>67</v>
      </c>
      <c r="F6" s="359">
        <v>149</v>
      </c>
      <c r="G6" s="359">
        <v>211</v>
      </c>
      <c r="H6" s="359">
        <v>44</v>
      </c>
      <c r="I6" s="359">
        <v>32</v>
      </c>
      <c r="J6" s="359">
        <v>84</v>
      </c>
      <c r="K6" s="359">
        <v>141</v>
      </c>
      <c r="L6" s="359">
        <v>7</v>
      </c>
      <c r="M6" s="359">
        <v>2</v>
      </c>
      <c r="N6" s="359">
        <v>7</v>
      </c>
      <c r="O6" s="359">
        <v>11</v>
      </c>
      <c r="P6" s="359">
        <v>8</v>
      </c>
      <c r="Q6" s="359">
        <v>8</v>
      </c>
      <c r="R6" s="359">
        <v>5</v>
      </c>
      <c r="S6" s="359">
        <v>9</v>
      </c>
      <c r="T6" s="359">
        <v>16</v>
      </c>
      <c r="U6" s="359">
        <v>75</v>
      </c>
      <c r="V6" s="359">
        <v>31</v>
      </c>
      <c r="W6" s="359">
        <v>193</v>
      </c>
      <c r="X6" s="359">
        <v>14</v>
      </c>
      <c r="Y6" s="359">
        <v>67</v>
      </c>
      <c r="Z6" s="359">
        <v>0</v>
      </c>
      <c r="AA6" s="359">
        <v>6</v>
      </c>
      <c r="AB6" s="359">
        <v>32</v>
      </c>
      <c r="AC6" s="359">
        <v>22</v>
      </c>
      <c r="AD6" s="359">
        <v>1</v>
      </c>
      <c r="AE6" s="359">
        <v>2</v>
      </c>
    </row>
    <row r="7" spans="1:31" ht="63" x14ac:dyDescent="0.25">
      <c r="A7" s="358" t="s">
        <v>46</v>
      </c>
      <c r="B7" s="358" t="s">
        <v>782</v>
      </c>
      <c r="C7" s="358" t="s">
        <v>784</v>
      </c>
      <c r="D7" s="360">
        <v>63</v>
      </c>
      <c r="E7" s="360">
        <v>37</v>
      </c>
      <c r="F7" s="359">
        <v>211</v>
      </c>
      <c r="G7" s="359">
        <v>169</v>
      </c>
      <c r="H7" s="359">
        <v>55</v>
      </c>
      <c r="I7" s="359">
        <v>62</v>
      </c>
      <c r="J7" s="359">
        <v>258</v>
      </c>
      <c r="K7" s="359">
        <v>184</v>
      </c>
      <c r="L7" s="359">
        <v>18</v>
      </c>
      <c r="M7" s="359">
        <v>11</v>
      </c>
      <c r="N7" s="359">
        <v>1</v>
      </c>
      <c r="O7" s="359">
        <v>6</v>
      </c>
      <c r="P7" s="359">
        <v>5</v>
      </c>
      <c r="Q7" s="359">
        <v>19</v>
      </c>
      <c r="R7" s="359">
        <v>14</v>
      </c>
      <c r="S7" s="359">
        <v>15</v>
      </c>
      <c r="T7" s="359">
        <v>10</v>
      </c>
      <c r="U7" s="359">
        <v>23</v>
      </c>
      <c r="V7" s="359">
        <v>80</v>
      </c>
      <c r="W7" s="359">
        <v>110</v>
      </c>
      <c r="X7" s="359">
        <v>15</v>
      </c>
      <c r="Y7" s="359">
        <v>14</v>
      </c>
      <c r="Z7" s="359">
        <v>3</v>
      </c>
      <c r="AA7" s="359">
        <v>5</v>
      </c>
      <c r="AB7" s="359">
        <v>38</v>
      </c>
      <c r="AC7" s="359">
        <v>44</v>
      </c>
      <c r="AD7" s="359">
        <v>0</v>
      </c>
      <c r="AE7" s="359">
        <v>1</v>
      </c>
    </row>
    <row r="8" spans="1:31" ht="16.5" thickBot="1" x14ac:dyDescent="0.3">
      <c r="A8" s="364"/>
      <c r="B8" s="365"/>
      <c r="C8" s="365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</row>
    <row r="9" spans="1:31" ht="16.5" thickBot="1" x14ac:dyDescent="0.3">
      <c r="A9" s="449" t="s">
        <v>312</v>
      </c>
      <c r="B9" s="449"/>
      <c r="C9" s="449"/>
      <c r="D9" s="357">
        <f t="shared" ref="D9:AE9" si="0">SUM(D4:D7)</f>
        <v>244</v>
      </c>
      <c r="E9" s="357">
        <f t="shared" si="0"/>
        <v>196</v>
      </c>
      <c r="F9" s="357">
        <f t="shared" si="0"/>
        <v>905</v>
      </c>
      <c r="G9" s="357">
        <f t="shared" si="0"/>
        <v>822</v>
      </c>
      <c r="H9" s="357">
        <f t="shared" si="0"/>
        <v>379</v>
      </c>
      <c r="I9" s="357">
        <f t="shared" si="0"/>
        <v>210</v>
      </c>
      <c r="J9" s="357">
        <f t="shared" si="0"/>
        <v>481</v>
      </c>
      <c r="K9" s="357">
        <f t="shared" si="0"/>
        <v>496</v>
      </c>
      <c r="L9" s="357">
        <f t="shared" si="0"/>
        <v>43</v>
      </c>
      <c r="M9" s="357">
        <f t="shared" si="0"/>
        <v>30</v>
      </c>
      <c r="N9" s="357">
        <f t="shared" si="0"/>
        <v>25</v>
      </c>
      <c r="O9" s="357">
        <f t="shared" si="0"/>
        <v>43</v>
      </c>
      <c r="P9" s="357">
        <f t="shared" si="0"/>
        <v>53</v>
      </c>
      <c r="Q9" s="357">
        <f t="shared" si="0"/>
        <v>66</v>
      </c>
      <c r="R9" s="357">
        <f t="shared" si="0"/>
        <v>21</v>
      </c>
      <c r="S9" s="357">
        <f t="shared" si="0"/>
        <v>38</v>
      </c>
      <c r="T9" s="357">
        <f t="shared" si="0"/>
        <v>70</v>
      </c>
      <c r="U9" s="357">
        <f t="shared" si="0"/>
        <v>149</v>
      </c>
      <c r="V9" s="357">
        <f t="shared" si="0"/>
        <v>290</v>
      </c>
      <c r="W9" s="357">
        <f t="shared" si="0"/>
        <v>461</v>
      </c>
      <c r="X9" s="357">
        <f t="shared" si="0"/>
        <v>61</v>
      </c>
      <c r="Y9" s="357">
        <f t="shared" si="0"/>
        <v>122</v>
      </c>
      <c r="Z9" s="357">
        <f t="shared" si="0"/>
        <v>12</v>
      </c>
      <c r="AA9" s="357">
        <f t="shared" si="0"/>
        <v>21</v>
      </c>
      <c r="AB9" s="357">
        <f t="shared" si="0"/>
        <v>117</v>
      </c>
      <c r="AC9" s="357">
        <f t="shared" si="0"/>
        <v>132</v>
      </c>
      <c r="AD9" s="357">
        <f t="shared" si="0"/>
        <v>5</v>
      </c>
      <c r="AE9" s="357">
        <f t="shared" si="0"/>
        <v>5</v>
      </c>
    </row>
    <row r="10" spans="1:31" x14ac:dyDescent="0.25">
      <c r="B10" s="366"/>
      <c r="C10" s="366"/>
    </row>
    <row r="11" spans="1:31" x14ac:dyDescent="0.25">
      <c r="B11" s="366"/>
      <c r="C11" s="366"/>
    </row>
    <row r="12" spans="1:31" x14ac:dyDescent="0.25">
      <c r="B12" s="366"/>
      <c r="C12" s="366"/>
    </row>
    <row r="13" spans="1:31" x14ac:dyDescent="0.25">
      <c r="B13" s="366"/>
      <c r="C13" s="366"/>
    </row>
    <row r="14" spans="1:31" x14ac:dyDescent="0.25">
      <c r="B14" s="366"/>
      <c r="C14" s="366"/>
    </row>
    <row r="15" spans="1:31" x14ac:dyDescent="0.25">
      <c r="B15" s="366"/>
      <c r="C15" s="366"/>
    </row>
    <row r="16" spans="1:31" x14ac:dyDescent="0.25">
      <c r="B16" s="366"/>
      <c r="C16" s="366"/>
    </row>
    <row r="17" spans="2:3" x14ac:dyDescent="0.25">
      <c r="B17" s="366"/>
      <c r="C17" s="366"/>
    </row>
    <row r="18" spans="2:3" x14ac:dyDescent="0.25">
      <c r="B18" s="366"/>
      <c r="C18" s="366"/>
    </row>
    <row r="19" spans="2:3" x14ac:dyDescent="0.25">
      <c r="B19" s="366"/>
      <c r="C19" s="366"/>
    </row>
    <row r="20" spans="2:3" x14ac:dyDescent="0.25">
      <c r="B20" s="366"/>
      <c r="C20" s="366"/>
    </row>
    <row r="21" spans="2:3" ht="15.75" customHeight="1" x14ac:dyDescent="0.25">
      <c r="B21" s="366"/>
      <c r="C21" s="366"/>
    </row>
    <row r="22" spans="2:3" ht="15.75" customHeight="1" x14ac:dyDescent="0.25">
      <c r="B22" s="366"/>
      <c r="C22" s="366"/>
    </row>
    <row r="23" spans="2:3" ht="15.75" customHeight="1" x14ac:dyDescent="0.25">
      <c r="B23" s="366"/>
      <c r="C23" s="366"/>
    </row>
    <row r="24" spans="2:3" ht="15.75" customHeight="1" x14ac:dyDescent="0.25">
      <c r="B24" s="366"/>
      <c r="C24" s="366"/>
    </row>
    <row r="25" spans="2:3" ht="15.75" customHeight="1" x14ac:dyDescent="0.25">
      <c r="B25" s="366"/>
      <c r="C25" s="366"/>
    </row>
    <row r="26" spans="2:3" ht="15.75" customHeight="1" x14ac:dyDescent="0.25">
      <c r="B26" s="366"/>
      <c r="C26" s="366"/>
    </row>
    <row r="27" spans="2:3" ht="15.75" customHeight="1" x14ac:dyDescent="0.25">
      <c r="B27" s="366"/>
      <c r="C27" s="366"/>
    </row>
    <row r="28" spans="2:3" ht="15.75" customHeight="1" x14ac:dyDescent="0.25">
      <c r="B28" s="366"/>
      <c r="C28" s="366"/>
    </row>
    <row r="29" spans="2:3" ht="15.75" customHeight="1" x14ac:dyDescent="0.25">
      <c r="B29" s="366"/>
      <c r="C29" s="366"/>
    </row>
    <row r="30" spans="2:3" ht="15.75" customHeight="1" x14ac:dyDescent="0.25">
      <c r="B30" s="366"/>
      <c r="C30" s="366"/>
    </row>
    <row r="31" spans="2:3" ht="15.75" customHeight="1" x14ac:dyDescent="0.25">
      <c r="B31" s="366"/>
      <c r="C31" s="366"/>
    </row>
    <row r="32" spans="2:3" ht="15.75" customHeight="1" x14ac:dyDescent="0.25">
      <c r="B32" s="366"/>
      <c r="C32" s="366"/>
    </row>
    <row r="33" spans="2:3" ht="15.75" customHeight="1" x14ac:dyDescent="0.25">
      <c r="B33" s="366"/>
      <c r="C33" s="366"/>
    </row>
    <row r="34" spans="2:3" ht="15.75" customHeight="1" x14ac:dyDescent="0.25">
      <c r="B34" s="366"/>
      <c r="C34" s="366"/>
    </row>
    <row r="35" spans="2:3" ht="15.75" customHeight="1" x14ac:dyDescent="0.25">
      <c r="B35" s="366"/>
      <c r="C35" s="366"/>
    </row>
    <row r="36" spans="2:3" ht="15.75" customHeight="1" x14ac:dyDescent="0.25">
      <c r="B36" s="366"/>
      <c r="C36" s="366"/>
    </row>
    <row r="37" spans="2:3" ht="15.75" customHeight="1" x14ac:dyDescent="0.25">
      <c r="B37" s="366"/>
      <c r="C37" s="366"/>
    </row>
    <row r="38" spans="2:3" ht="15.75" customHeight="1" x14ac:dyDescent="0.25">
      <c r="B38" s="366"/>
      <c r="C38" s="366"/>
    </row>
    <row r="39" spans="2:3" ht="15.75" customHeight="1" x14ac:dyDescent="0.25">
      <c r="B39" s="366"/>
      <c r="C39" s="366"/>
    </row>
    <row r="40" spans="2:3" ht="15.75" customHeight="1" x14ac:dyDescent="0.25">
      <c r="B40" s="366"/>
      <c r="C40" s="366"/>
    </row>
    <row r="41" spans="2:3" ht="15.75" customHeight="1" x14ac:dyDescent="0.25">
      <c r="B41" s="366"/>
      <c r="C41" s="366"/>
    </row>
    <row r="42" spans="2:3" ht="15.75" customHeight="1" x14ac:dyDescent="0.25">
      <c r="B42" s="366"/>
      <c r="C42" s="366"/>
    </row>
    <row r="43" spans="2:3" ht="15.75" customHeight="1" x14ac:dyDescent="0.25">
      <c r="B43" s="366"/>
      <c r="C43" s="366"/>
    </row>
    <row r="44" spans="2:3" ht="15.75" customHeight="1" x14ac:dyDescent="0.25">
      <c r="B44" s="366"/>
      <c r="C44" s="366"/>
    </row>
    <row r="45" spans="2:3" ht="15.75" customHeight="1" x14ac:dyDescent="0.25">
      <c r="B45" s="366"/>
      <c r="C45" s="366"/>
    </row>
    <row r="46" spans="2:3" ht="15.75" customHeight="1" x14ac:dyDescent="0.25">
      <c r="B46" s="366"/>
      <c r="C46" s="366"/>
    </row>
    <row r="47" spans="2:3" ht="15.75" customHeight="1" x14ac:dyDescent="0.25">
      <c r="B47" s="366"/>
      <c r="C47" s="366"/>
    </row>
    <row r="48" spans="2:3" ht="15.75" customHeight="1" x14ac:dyDescent="0.25">
      <c r="B48" s="366"/>
      <c r="C48" s="366"/>
    </row>
    <row r="49" spans="2:3" ht="15.75" customHeight="1" x14ac:dyDescent="0.25">
      <c r="B49" s="366"/>
      <c r="C49" s="366"/>
    </row>
    <row r="50" spans="2:3" ht="15.75" customHeight="1" x14ac:dyDescent="0.25">
      <c r="B50" s="366"/>
      <c r="C50" s="366"/>
    </row>
    <row r="51" spans="2:3" ht="15.75" customHeight="1" x14ac:dyDescent="0.25">
      <c r="B51" s="366"/>
      <c r="C51" s="366"/>
    </row>
    <row r="52" spans="2:3" ht="15.75" customHeight="1" x14ac:dyDescent="0.25">
      <c r="B52" s="366"/>
      <c r="C52" s="366"/>
    </row>
    <row r="53" spans="2:3" ht="15.75" customHeight="1" x14ac:dyDescent="0.25">
      <c r="B53" s="366"/>
      <c r="C53" s="366"/>
    </row>
    <row r="54" spans="2:3" ht="15.75" customHeight="1" x14ac:dyDescent="0.25">
      <c r="B54" s="366"/>
      <c r="C54" s="366"/>
    </row>
    <row r="55" spans="2:3" ht="15.75" customHeight="1" x14ac:dyDescent="0.25">
      <c r="B55" s="366"/>
      <c r="C55" s="366"/>
    </row>
    <row r="56" spans="2:3" ht="15.75" customHeight="1" x14ac:dyDescent="0.25">
      <c r="B56" s="366"/>
      <c r="C56" s="366"/>
    </row>
    <row r="57" spans="2:3" ht="15.75" customHeight="1" x14ac:dyDescent="0.25">
      <c r="B57" s="366"/>
      <c r="C57" s="366"/>
    </row>
    <row r="58" spans="2:3" ht="15.75" customHeight="1" x14ac:dyDescent="0.25">
      <c r="B58" s="366"/>
      <c r="C58" s="366"/>
    </row>
    <row r="59" spans="2:3" ht="15.75" customHeight="1" x14ac:dyDescent="0.25">
      <c r="B59" s="366"/>
      <c r="C59" s="366"/>
    </row>
    <row r="60" spans="2:3" ht="15.75" customHeight="1" x14ac:dyDescent="0.25">
      <c r="B60" s="366"/>
      <c r="C60" s="366"/>
    </row>
    <row r="61" spans="2:3" ht="15.75" customHeight="1" x14ac:dyDescent="0.25">
      <c r="B61" s="366"/>
      <c r="C61" s="366"/>
    </row>
    <row r="62" spans="2:3" ht="15.75" customHeight="1" x14ac:dyDescent="0.25">
      <c r="B62" s="366"/>
      <c r="C62" s="366"/>
    </row>
    <row r="63" spans="2:3" ht="15.75" customHeight="1" x14ac:dyDescent="0.25">
      <c r="B63" s="366"/>
      <c r="C63" s="366"/>
    </row>
    <row r="64" spans="2:3" ht="15.75" customHeight="1" x14ac:dyDescent="0.25">
      <c r="B64" s="366"/>
      <c r="C64" s="366"/>
    </row>
    <row r="65" spans="2:3" ht="15.75" customHeight="1" x14ac:dyDescent="0.25">
      <c r="B65" s="366"/>
      <c r="C65" s="366"/>
    </row>
    <row r="66" spans="2:3" ht="15.75" customHeight="1" x14ac:dyDescent="0.25">
      <c r="B66" s="366"/>
      <c r="C66" s="366"/>
    </row>
    <row r="67" spans="2:3" ht="15.75" customHeight="1" x14ac:dyDescent="0.25">
      <c r="B67" s="366"/>
      <c r="C67" s="366"/>
    </row>
    <row r="68" spans="2:3" ht="15.75" customHeight="1" x14ac:dyDescent="0.25">
      <c r="B68" s="366"/>
      <c r="C68" s="366"/>
    </row>
    <row r="69" spans="2:3" ht="15.75" customHeight="1" x14ac:dyDescent="0.25">
      <c r="B69" s="366"/>
      <c r="C69" s="366"/>
    </row>
    <row r="70" spans="2:3" ht="15.75" customHeight="1" x14ac:dyDescent="0.25">
      <c r="B70" s="366"/>
      <c r="C70" s="366"/>
    </row>
    <row r="71" spans="2:3" ht="15.75" customHeight="1" x14ac:dyDescent="0.25">
      <c r="B71" s="366"/>
      <c r="C71" s="366"/>
    </row>
    <row r="72" spans="2:3" ht="15.75" customHeight="1" x14ac:dyDescent="0.25">
      <c r="B72" s="366"/>
      <c r="C72" s="366"/>
    </row>
    <row r="73" spans="2:3" ht="15.75" customHeight="1" x14ac:dyDescent="0.25">
      <c r="B73" s="366"/>
      <c r="C73" s="366"/>
    </row>
    <row r="74" spans="2:3" ht="15.75" customHeight="1" x14ac:dyDescent="0.25">
      <c r="B74" s="366"/>
      <c r="C74" s="366"/>
    </row>
    <row r="75" spans="2:3" ht="15.75" customHeight="1" x14ac:dyDescent="0.25">
      <c r="B75" s="366"/>
      <c r="C75" s="366"/>
    </row>
    <row r="76" spans="2:3" ht="15.75" customHeight="1" x14ac:dyDescent="0.25">
      <c r="B76" s="366"/>
      <c r="C76" s="366"/>
    </row>
    <row r="77" spans="2:3" ht="15.75" customHeight="1" x14ac:dyDescent="0.25">
      <c r="B77" s="366"/>
      <c r="C77" s="366"/>
    </row>
    <row r="78" spans="2:3" ht="15.75" customHeight="1" x14ac:dyDescent="0.25">
      <c r="B78" s="366"/>
      <c r="C78" s="366"/>
    </row>
    <row r="79" spans="2:3" ht="15.75" customHeight="1" x14ac:dyDescent="0.25">
      <c r="B79" s="366"/>
      <c r="C79" s="366"/>
    </row>
    <row r="80" spans="2:3" ht="15.75" customHeight="1" x14ac:dyDescent="0.25">
      <c r="B80" s="366"/>
      <c r="C80" s="366"/>
    </row>
    <row r="81" spans="2:3" ht="15.75" customHeight="1" x14ac:dyDescent="0.25">
      <c r="B81" s="366"/>
      <c r="C81" s="366"/>
    </row>
    <row r="82" spans="2:3" ht="15.75" customHeight="1" x14ac:dyDescent="0.25">
      <c r="B82" s="366"/>
      <c r="C82" s="366"/>
    </row>
    <row r="83" spans="2:3" ht="15.75" customHeight="1" x14ac:dyDescent="0.25">
      <c r="B83" s="366"/>
      <c r="C83" s="366"/>
    </row>
    <row r="84" spans="2:3" ht="15.75" customHeight="1" x14ac:dyDescent="0.25">
      <c r="B84" s="366"/>
      <c r="C84" s="366"/>
    </row>
    <row r="85" spans="2:3" ht="15.75" customHeight="1" x14ac:dyDescent="0.25">
      <c r="B85" s="366"/>
      <c r="C85" s="366"/>
    </row>
    <row r="86" spans="2:3" ht="15.75" customHeight="1" x14ac:dyDescent="0.25">
      <c r="B86" s="366"/>
      <c r="C86" s="366"/>
    </row>
    <row r="87" spans="2:3" ht="15.75" customHeight="1" x14ac:dyDescent="0.25">
      <c r="B87" s="366"/>
      <c r="C87" s="366"/>
    </row>
    <row r="88" spans="2:3" ht="15.75" customHeight="1" x14ac:dyDescent="0.25">
      <c r="B88" s="366"/>
      <c r="C88" s="366"/>
    </row>
    <row r="89" spans="2:3" ht="15.75" customHeight="1" x14ac:dyDescent="0.25">
      <c r="B89" s="366"/>
      <c r="C89" s="366"/>
    </row>
    <row r="90" spans="2:3" ht="15.75" customHeight="1" x14ac:dyDescent="0.25">
      <c r="B90" s="366"/>
      <c r="C90" s="366"/>
    </row>
    <row r="91" spans="2:3" ht="15.75" customHeight="1" x14ac:dyDescent="0.25">
      <c r="B91" s="366"/>
      <c r="C91" s="366"/>
    </row>
    <row r="92" spans="2:3" ht="15.75" customHeight="1" x14ac:dyDescent="0.25">
      <c r="B92" s="366"/>
      <c r="C92" s="366"/>
    </row>
    <row r="93" spans="2:3" ht="15.75" customHeight="1" x14ac:dyDescent="0.25">
      <c r="B93" s="366"/>
      <c r="C93" s="366"/>
    </row>
    <row r="94" spans="2:3" ht="15.75" customHeight="1" x14ac:dyDescent="0.25">
      <c r="B94" s="366"/>
      <c r="C94" s="366"/>
    </row>
    <row r="95" spans="2:3" ht="15.75" customHeight="1" x14ac:dyDescent="0.25">
      <c r="B95" s="366"/>
      <c r="C95" s="366"/>
    </row>
    <row r="96" spans="2:3" ht="15.75" customHeight="1" x14ac:dyDescent="0.25">
      <c r="B96" s="366"/>
      <c r="C96" s="366"/>
    </row>
    <row r="97" spans="2:3" ht="15.75" customHeight="1" x14ac:dyDescent="0.25">
      <c r="B97" s="366"/>
      <c r="C97" s="366"/>
    </row>
    <row r="98" spans="2:3" ht="15.75" customHeight="1" x14ac:dyDescent="0.25">
      <c r="B98" s="366"/>
      <c r="C98" s="366"/>
    </row>
    <row r="99" spans="2:3" ht="15.75" customHeight="1" x14ac:dyDescent="0.25">
      <c r="B99" s="366"/>
      <c r="C99" s="366"/>
    </row>
    <row r="100" spans="2:3" ht="15.75" customHeight="1" x14ac:dyDescent="0.25">
      <c r="B100" s="366"/>
      <c r="C100" s="366"/>
    </row>
    <row r="101" spans="2:3" ht="15.75" customHeight="1" x14ac:dyDescent="0.25">
      <c r="B101" s="366"/>
      <c r="C101" s="366"/>
    </row>
    <row r="102" spans="2:3" ht="15.75" customHeight="1" x14ac:dyDescent="0.25">
      <c r="B102" s="366"/>
      <c r="C102" s="366"/>
    </row>
    <row r="103" spans="2:3" ht="15.75" customHeight="1" x14ac:dyDescent="0.25">
      <c r="B103" s="366"/>
      <c r="C103" s="366"/>
    </row>
    <row r="104" spans="2:3" ht="15.75" customHeight="1" x14ac:dyDescent="0.25">
      <c r="B104" s="366"/>
      <c r="C104" s="366"/>
    </row>
    <row r="105" spans="2:3" ht="15.75" customHeight="1" x14ac:dyDescent="0.25">
      <c r="B105" s="366"/>
      <c r="C105" s="366"/>
    </row>
    <row r="106" spans="2:3" ht="15.75" customHeight="1" x14ac:dyDescent="0.25">
      <c r="B106" s="366"/>
      <c r="C106" s="366"/>
    </row>
    <row r="107" spans="2:3" ht="15.75" customHeight="1" x14ac:dyDescent="0.25">
      <c r="B107" s="366"/>
      <c r="C107" s="366"/>
    </row>
    <row r="108" spans="2:3" ht="15.75" customHeight="1" x14ac:dyDescent="0.25">
      <c r="B108" s="366"/>
      <c r="C108" s="366"/>
    </row>
    <row r="109" spans="2:3" ht="15.75" customHeight="1" x14ac:dyDescent="0.25">
      <c r="B109" s="366"/>
      <c r="C109" s="366"/>
    </row>
    <row r="110" spans="2:3" ht="15.75" customHeight="1" x14ac:dyDescent="0.25">
      <c r="B110" s="366"/>
      <c r="C110" s="366"/>
    </row>
    <row r="111" spans="2:3" ht="15.75" customHeight="1" x14ac:dyDescent="0.25">
      <c r="B111" s="366"/>
      <c r="C111" s="366"/>
    </row>
    <row r="112" spans="2:3" ht="15.75" customHeight="1" x14ac:dyDescent="0.25">
      <c r="B112" s="366"/>
      <c r="C112" s="366"/>
    </row>
    <row r="113" spans="2:3" ht="15.75" customHeight="1" x14ac:dyDescent="0.25">
      <c r="B113" s="366"/>
      <c r="C113" s="366"/>
    </row>
    <row r="114" spans="2:3" ht="15.75" customHeight="1" x14ac:dyDescent="0.25">
      <c r="B114" s="366"/>
      <c r="C114" s="366"/>
    </row>
    <row r="115" spans="2:3" ht="15.75" customHeight="1" x14ac:dyDescent="0.25">
      <c r="B115" s="366"/>
      <c r="C115" s="366"/>
    </row>
    <row r="116" spans="2:3" ht="15.75" customHeight="1" x14ac:dyDescent="0.25">
      <c r="B116" s="366"/>
      <c r="C116" s="366"/>
    </row>
    <row r="117" spans="2:3" ht="15.75" customHeight="1" x14ac:dyDescent="0.25">
      <c r="B117" s="366"/>
      <c r="C117" s="366"/>
    </row>
    <row r="118" spans="2:3" ht="15.75" customHeight="1" x14ac:dyDescent="0.25">
      <c r="B118" s="366"/>
      <c r="C118" s="366"/>
    </row>
    <row r="119" spans="2:3" ht="15.75" customHeight="1" x14ac:dyDescent="0.25">
      <c r="B119" s="366"/>
      <c r="C119" s="366"/>
    </row>
    <row r="120" spans="2:3" ht="15.75" customHeight="1" x14ac:dyDescent="0.25">
      <c r="B120" s="366"/>
      <c r="C120" s="366"/>
    </row>
    <row r="121" spans="2:3" ht="15.75" customHeight="1" x14ac:dyDescent="0.25">
      <c r="B121" s="366"/>
      <c r="C121" s="366"/>
    </row>
    <row r="122" spans="2:3" ht="15.75" customHeight="1" x14ac:dyDescent="0.25">
      <c r="B122" s="366"/>
      <c r="C122" s="366"/>
    </row>
    <row r="123" spans="2:3" ht="15.75" customHeight="1" x14ac:dyDescent="0.25">
      <c r="B123" s="366"/>
      <c r="C123" s="366"/>
    </row>
    <row r="124" spans="2:3" ht="15.75" customHeight="1" x14ac:dyDescent="0.25">
      <c r="B124" s="366"/>
      <c r="C124" s="366"/>
    </row>
    <row r="125" spans="2:3" ht="15.75" customHeight="1" x14ac:dyDescent="0.25">
      <c r="B125" s="366"/>
      <c r="C125" s="366"/>
    </row>
    <row r="126" spans="2:3" ht="15.75" customHeight="1" x14ac:dyDescent="0.25">
      <c r="B126" s="366"/>
      <c r="C126" s="366"/>
    </row>
    <row r="127" spans="2:3" ht="15.75" customHeight="1" x14ac:dyDescent="0.25">
      <c r="B127" s="366"/>
      <c r="C127" s="366"/>
    </row>
    <row r="128" spans="2:3" ht="15.75" customHeight="1" x14ac:dyDescent="0.25">
      <c r="B128" s="366"/>
      <c r="C128" s="366"/>
    </row>
    <row r="129" spans="2:3" ht="15.75" customHeight="1" x14ac:dyDescent="0.25">
      <c r="B129" s="366"/>
      <c r="C129" s="366"/>
    </row>
    <row r="130" spans="2:3" ht="15.75" customHeight="1" x14ac:dyDescent="0.25">
      <c r="B130" s="366"/>
      <c r="C130" s="366"/>
    </row>
    <row r="131" spans="2:3" ht="15.75" customHeight="1" x14ac:dyDescent="0.25">
      <c r="B131" s="366"/>
      <c r="C131" s="366"/>
    </row>
    <row r="132" spans="2:3" ht="15.75" customHeight="1" x14ac:dyDescent="0.25">
      <c r="B132" s="366"/>
      <c r="C132" s="366"/>
    </row>
    <row r="133" spans="2:3" ht="15.75" customHeight="1" x14ac:dyDescent="0.25">
      <c r="B133" s="366"/>
      <c r="C133" s="366"/>
    </row>
    <row r="134" spans="2:3" ht="15.75" customHeight="1" x14ac:dyDescent="0.25">
      <c r="B134" s="366"/>
      <c r="C134" s="366"/>
    </row>
    <row r="135" spans="2:3" ht="15.75" customHeight="1" x14ac:dyDescent="0.25">
      <c r="B135" s="366"/>
      <c r="C135" s="366"/>
    </row>
    <row r="136" spans="2:3" ht="15.75" customHeight="1" x14ac:dyDescent="0.25">
      <c r="B136" s="366"/>
      <c r="C136" s="366"/>
    </row>
    <row r="137" spans="2:3" ht="15.75" customHeight="1" x14ac:dyDescent="0.25">
      <c r="B137" s="366"/>
      <c r="C137" s="366"/>
    </row>
    <row r="138" spans="2:3" ht="15.75" customHeight="1" x14ac:dyDescent="0.25">
      <c r="B138" s="366"/>
      <c r="C138" s="366"/>
    </row>
    <row r="139" spans="2:3" ht="15.75" customHeight="1" x14ac:dyDescent="0.25">
      <c r="B139" s="366"/>
      <c r="C139" s="366"/>
    </row>
    <row r="140" spans="2:3" ht="15.75" customHeight="1" x14ac:dyDescent="0.25">
      <c r="B140" s="366"/>
      <c r="C140" s="366"/>
    </row>
    <row r="141" spans="2:3" ht="15.75" customHeight="1" x14ac:dyDescent="0.25">
      <c r="B141" s="366"/>
      <c r="C141" s="366"/>
    </row>
    <row r="142" spans="2:3" ht="15.75" customHeight="1" x14ac:dyDescent="0.25">
      <c r="B142" s="366"/>
      <c r="C142" s="366"/>
    </row>
    <row r="143" spans="2:3" ht="15.75" customHeight="1" x14ac:dyDescent="0.25">
      <c r="B143" s="366"/>
      <c r="C143" s="366"/>
    </row>
    <row r="144" spans="2:3" ht="15.75" customHeight="1" x14ac:dyDescent="0.25">
      <c r="B144" s="366"/>
      <c r="C144" s="366"/>
    </row>
    <row r="145" spans="2:3" ht="15.75" customHeight="1" x14ac:dyDescent="0.25">
      <c r="B145" s="366"/>
      <c r="C145" s="366"/>
    </row>
    <row r="146" spans="2:3" ht="15.75" customHeight="1" x14ac:dyDescent="0.25">
      <c r="B146" s="366"/>
      <c r="C146" s="366"/>
    </row>
    <row r="147" spans="2:3" ht="15.75" customHeight="1" x14ac:dyDescent="0.25">
      <c r="B147" s="366"/>
      <c r="C147" s="366"/>
    </row>
    <row r="148" spans="2:3" ht="15.75" customHeight="1" x14ac:dyDescent="0.25">
      <c r="B148" s="366"/>
      <c r="C148" s="366"/>
    </row>
    <row r="149" spans="2:3" ht="15.75" customHeight="1" x14ac:dyDescent="0.25">
      <c r="B149" s="366"/>
      <c r="C149" s="366"/>
    </row>
    <row r="150" spans="2:3" ht="15.75" customHeight="1" x14ac:dyDescent="0.25">
      <c r="B150" s="366"/>
      <c r="C150" s="366"/>
    </row>
    <row r="151" spans="2:3" ht="15.75" customHeight="1" x14ac:dyDescent="0.25">
      <c r="B151" s="366"/>
      <c r="C151" s="366"/>
    </row>
    <row r="152" spans="2:3" ht="15.75" customHeight="1" x14ac:dyDescent="0.25">
      <c r="B152" s="366"/>
      <c r="C152" s="366"/>
    </row>
    <row r="153" spans="2:3" ht="15.75" customHeight="1" x14ac:dyDescent="0.25">
      <c r="B153" s="366"/>
      <c r="C153" s="366"/>
    </row>
    <row r="154" spans="2:3" ht="15.75" customHeight="1" x14ac:dyDescent="0.25">
      <c r="B154" s="366"/>
      <c r="C154" s="366"/>
    </row>
    <row r="155" spans="2:3" ht="15.75" customHeight="1" x14ac:dyDescent="0.25">
      <c r="B155" s="366"/>
      <c r="C155" s="366"/>
    </row>
    <row r="156" spans="2:3" ht="15.75" customHeight="1" x14ac:dyDescent="0.25">
      <c r="B156" s="366"/>
      <c r="C156" s="366"/>
    </row>
    <row r="157" spans="2:3" ht="15.75" customHeight="1" x14ac:dyDescent="0.25">
      <c r="B157" s="366"/>
      <c r="C157" s="366"/>
    </row>
    <row r="158" spans="2:3" ht="15.75" customHeight="1" x14ac:dyDescent="0.25">
      <c r="B158" s="366"/>
      <c r="C158" s="366"/>
    </row>
    <row r="159" spans="2:3" ht="15.75" customHeight="1" x14ac:dyDescent="0.25">
      <c r="B159" s="366"/>
      <c r="C159" s="366"/>
    </row>
    <row r="160" spans="2:3" ht="15.75" customHeight="1" x14ac:dyDescent="0.25">
      <c r="B160" s="366"/>
      <c r="C160" s="366"/>
    </row>
    <row r="161" spans="2:3" ht="15.75" customHeight="1" x14ac:dyDescent="0.25">
      <c r="B161" s="366"/>
      <c r="C161" s="366"/>
    </row>
    <row r="162" spans="2:3" ht="15.75" customHeight="1" x14ac:dyDescent="0.25">
      <c r="B162" s="366"/>
      <c r="C162" s="366"/>
    </row>
    <row r="163" spans="2:3" ht="15.75" customHeight="1" x14ac:dyDescent="0.25">
      <c r="B163" s="366"/>
      <c r="C163" s="366"/>
    </row>
    <row r="164" spans="2:3" ht="15.75" customHeight="1" x14ac:dyDescent="0.25">
      <c r="B164" s="366"/>
      <c r="C164" s="366"/>
    </row>
    <row r="165" spans="2:3" ht="15.75" customHeight="1" x14ac:dyDescent="0.25">
      <c r="B165" s="366"/>
      <c r="C165" s="366"/>
    </row>
    <row r="166" spans="2:3" ht="15.75" customHeight="1" x14ac:dyDescent="0.25">
      <c r="B166" s="366"/>
      <c r="C166" s="366"/>
    </row>
    <row r="167" spans="2:3" ht="15.75" customHeight="1" x14ac:dyDescent="0.25">
      <c r="B167" s="366"/>
      <c r="C167" s="366"/>
    </row>
    <row r="168" spans="2:3" ht="15.75" customHeight="1" x14ac:dyDescent="0.25">
      <c r="B168" s="366"/>
      <c r="C168" s="366"/>
    </row>
    <row r="169" spans="2:3" ht="15.75" customHeight="1" x14ac:dyDescent="0.25">
      <c r="B169" s="366"/>
      <c r="C169" s="366"/>
    </row>
    <row r="170" spans="2:3" ht="15.75" customHeight="1" x14ac:dyDescent="0.25">
      <c r="B170" s="366"/>
      <c r="C170" s="366"/>
    </row>
    <row r="171" spans="2:3" ht="15.75" customHeight="1" x14ac:dyDescent="0.25">
      <c r="B171" s="366"/>
      <c r="C171" s="366"/>
    </row>
    <row r="172" spans="2:3" ht="15.75" customHeight="1" x14ac:dyDescent="0.25">
      <c r="B172" s="366"/>
      <c r="C172" s="366"/>
    </row>
    <row r="173" spans="2:3" ht="15.75" customHeight="1" x14ac:dyDescent="0.25">
      <c r="B173" s="366"/>
      <c r="C173" s="366"/>
    </row>
    <row r="174" spans="2:3" ht="15.75" customHeight="1" x14ac:dyDescent="0.25">
      <c r="B174" s="366"/>
      <c r="C174" s="366"/>
    </row>
    <row r="175" spans="2:3" ht="15.75" customHeight="1" x14ac:dyDescent="0.25">
      <c r="B175" s="366"/>
      <c r="C175" s="366"/>
    </row>
    <row r="176" spans="2:3" ht="15.75" customHeight="1" x14ac:dyDescent="0.25">
      <c r="B176" s="366"/>
      <c r="C176" s="366"/>
    </row>
    <row r="177" spans="2:3" ht="15.75" customHeight="1" x14ac:dyDescent="0.25">
      <c r="B177" s="366"/>
      <c r="C177" s="366"/>
    </row>
    <row r="178" spans="2:3" ht="15.75" customHeight="1" x14ac:dyDescent="0.25">
      <c r="B178" s="366"/>
      <c r="C178" s="366"/>
    </row>
    <row r="179" spans="2:3" ht="15.75" customHeight="1" x14ac:dyDescent="0.25">
      <c r="B179" s="366"/>
      <c r="C179" s="366"/>
    </row>
    <row r="180" spans="2:3" ht="15.75" customHeight="1" x14ac:dyDescent="0.25">
      <c r="B180" s="366"/>
      <c r="C180" s="366"/>
    </row>
    <row r="181" spans="2:3" ht="15.75" customHeight="1" x14ac:dyDescent="0.25">
      <c r="B181" s="366"/>
      <c r="C181" s="366"/>
    </row>
    <row r="182" spans="2:3" ht="15.75" customHeight="1" x14ac:dyDescent="0.25">
      <c r="B182" s="366"/>
      <c r="C182" s="366"/>
    </row>
    <row r="183" spans="2:3" ht="15.75" customHeight="1" x14ac:dyDescent="0.25">
      <c r="B183" s="366"/>
      <c r="C183" s="366"/>
    </row>
    <row r="184" spans="2:3" ht="15.75" customHeight="1" x14ac:dyDescent="0.25">
      <c r="B184" s="366"/>
      <c r="C184" s="366"/>
    </row>
    <row r="185" spans="2:3" ht="15.75" customHeight="1" x14ac:dyDescent="0.25">
      <c r="B185" s="366"/>
      <c r="C185" s="366"/>
    </row>
    <row r="186" spans="2:3" ht="15.75" customHeight="1" x14ac:dyDescent="0.25">
      <c r="B186" s="366"/>
      <c r="C186" s="366"/>
    </row>
    <row r="187" spans="2:3" ht="15.75" customHeight="1" x14ac:dyDescent="0.25">
      <c r="B187" s="366"/>
      <c r="C187" s="366"/>
    </row>
    <row r="188" spans="2:3" ht="15.75" customHeight="1" x14ac:dyDescent="0.25">
      <c r="B188" s="366"/>
      <c r="C188" s="366"/>
    </row>
    <row r="189" spans="2:3" ht="15.75" customHeight="1" x14ac:dyDescent="0.25">
      <c r="B189" s="366"/>
      <c r="C189" s="366"/>
    </row>
    <row r="190" spans="2:3" ht="15.75" customHeight="1" x14ac:dyDescent="0.25">
      <c r="B190" s="366"/>
      <c r="C190" s="366"/>
    </row>
    <row r="191" spans="2:3" ht="15.75" customHeight="1" x14ac:dyDescent="0.25">
      <c r="B191" s="366"/>
      <c r="C191" s="366"/>
    </row>
    <row r="192" spans="2:3" ht="15.75" customHeight="1" x14ac:dyDescent="0.25">
      <c r="B192" s="366"/>
      <c r="C192" s="366"/>
    </row>
    <row r="193" spans="2:3" ht="15.75" customHeight="1" x14ac:dyDescent="0.25">
      <c r="B193" s="366"/>
      <c r="C193" s="366"/>
    </row>
    <row r="194" spans="2:3" ht="15.75" customHeight="1" x14ac:dyDescent="0.25">
      <c r="B194" s="366"/>
      <c r="C194" s="366"/>
    </row>
    <row r="195" spans="2:3" ht="15.75" customHeight="1" x14ac:dyDescent="0.25">
      <c r="B195" s="366"/>
      <c r="C195" s="366"/>
    </row>
    <row r="196" spans="2:3" ht="15.75" customHeight="1" x14ac:dyDescent="0.25">
      <c r="B196" s="366"/>
      <c r="C196" s="366"/>
    </row>
    <row r="197" spans="2:3" ht="15.75" customHeight="1" x14ac:dyDescent="0.25">
      <c r="B197" s="366"/>
      <c r="C197" s="366"/>
    </row>
    <row r="198" spans="2:3" ht="15.75" customHeight="1" x14ac:dyDescent="0.25">
      <c r="B198" s="366"/>
      <c r="C198" s="366"/>
    </row>
    <row r="199" spans="2:3" ht="15.75" customHeight="1" x14ac:dyDescent="0.25">
      <c r="B199" s="366"/>
      <c r="C199" s="366"/>
    </row>
    <row r="200" spans="2:3" ht="15.75" customHeight="1" x14ac:dyDescent="0.25">
      <c r="B200" s="366"/>
      <c r="C200" s="366"/>
    </row>
    <row r="201" spans="2:3" ht="15.75" customHeight="1" x14ac:dyDescent="0.25">
      <c r="B201" s="366"/>
      <c r="C201" s="366"/>
    </row>
    <row r="202" spans="2:3" ht="15.75" customHeight="1" x14ac:dyDescent="0.25">
      <c r="B202" s="366"/>
      <c r="C202" s="366"/>
    </row>
    <row r="203" spans="2:3" ht="15.75" customHeight="1" x14ac:dyDescent="0.25">
      <c r="B203" s="366"/>
      <c r="C203" s="366"/>
    </row>
    <row r="204" spans="2:3" ht="15.75" customHeight="1" x14ac:dyDescent="0.25">
      <c r="B204" s="366"/>
      <c r="C204" s="366"/>
    </row>
    <row r="205" spans="2:3" ht="15.75" customHeight="1" x14ac:dyDescent="0.25">
      <c r="B205" s="366"/>
      <c r="C205" s="366"/>
    </row>
    <row r="206" spans="2:3" ht="15.75" customHeight="1" x14ac:dyDescent="0.25">
      <c r="B206" s="366"/>
      <c r="C206" s="366"/>
    </row>
    <row r="207" spans="2:3" ht="15.75" customHeight="1" x14ac:dyDescent="0.25">
      <c r="B207" s="366"/>
      <c r="C207" s="366"/>
    </row>
    <row r="208" spans="2:3" ht="15.75" customHeight="1" x14ac:dyDescent="0.25">
      <c r="B208" s="366"/>
      <c r="C208" s="366"/>
    </row>
    <row r="209" spans="2:3" ht="15.75" customHeight="1" x14ac:dyDescent="0.25">
      <c r="B209" s="366"/>
      <c r="C209" s="366"/>
    </row>
    <row r="210" spans="2:3" ht="15.75" customHeight="1" x14ac:dyDescent="0.25">
      <c r="B210" s="366"/>
      <c r="C210" s="366"/>
    </row>
    <row r="211" spans="2:3" ht="15.75" customHeight="1" x14ac:dyDescent="0.25">
      <c r="B211" s="366"/>
      <c r="C211" s="366"/>
    </row>
    <row r="212" spans="2:3" ht="15.75" customHeight="1" x14ac:dyDescent="0.25">
      <c r="B212" s="366"/>
      <c r="C212" s="366"/>
    </row>
    <row r="213" spans="2:3" ht="15.75" customHeight="1" x14ac:dyDescent="0.25">
      <c r="B213" s="366"/>
      <c r="C213" s="366"/>
    </row>
    <row r="214" spans="2:3" ht="15.75" customHeight="1" x14ac:dyDescent="0.25">
      <c r="B214" s="366"/>
      <c r="C214" s="366"/>
    </row>
    <row r="215" spans="2:3" ht="15.75" customHeight="1" x14ac:dyDescent="0.25">
      <c r="B215" s="366"/>
      <c r="C215" s="366"/>
    </row>
    <row r="216" spans="2:3" ht="15.75" customHeight="1" x14ac:dyDescent="0.25">
      <c r="B216" s="366"/>
      <c r="C216" s="366"/>
    </row>
    <row r="217" spans="2:3" ht="15.75" customHeight="1" x14ac:dyDescent="0.25">
      <c r="B217" s="366"/>
      <c r="C217" s="366"/>
    </row>
    <row r="218" spans="2:3" ht="15.75" customHeight="1" x14ac:dyDescent="0.25">
      <c r="B218" s="366"/>
      <c r="C218" s="366"/>
    </row>
    <row r="219" spans="2:3" ht="15.75" customHeight="1" x14ac:dyDescent="0.25">
      <c r="B219" s="366"/>
      <c r="C219" s="366"/>
    </row>
    <row r="220" spans="2:3" ht="15.75" customHeight="1" x14ac:dyDescent="0.25">
      <c r="B220" s="366"/>
      <c r="C220" s="366"/>
    </row>
    <row r="221" spans="2:3" ht="15.75" customHeight="1" x14ac:dyDescent="0.25">
      <c r="B221" s="366"/>
      <c r="C221" s="366"/>
    </row>
    <row r="222" spans="2:3" ht="15.75" customHeight="1" x14ac:dyDescent="0.25">
      <c r="B222" s="366"/>
      <c r="C222" s="366"/>
    </row>
    <row r="223" spans="2:3" ht="15.75" customHeight="1" x14ac:dyDescent="0.25">
      <c r="B223" s="366"/>
      <c r="C223" s="366"/>
    </row>
    <row r="224" spans="2:3" ht="15.75" customHeight="1" x14ac:dyDescent="0.25">
      <c r="B224" s="366"/>
      <c r="C224" s="366"/>
    </row>
    <row r="225" spans="2:3" ht="15.75" customHeight="1" x14ac:dyDescent="0.25">
      <c r="B225" s="366"/>
      <c r="C225" s="366"/>
    </row>
    <row r="226" spans="2:3" ht="15.75" customHeight="1" x14ac:dyDescent="0.25">
      <c r="B226" s="366"/>
      <c r="C226" s="366"/>
    </row>
    <row r="227" spans="2:3" ht="15.75" customHeight="1" x14ac:dyDescent="0.25">
      <c r="B227" s="366"/>
      <c r="C227" s="366"/>
    </row>
    <row r="228" spans="2:3" ht="15.75" customHeight="1" x14ac:dyDescent="0.25">
      <c r="B228" s="366"/>
      <c r="C228" s="366"/>
    </row>
    <row r="229" spans="2:3" ht="15.75" customHeight="1" x14ac:dyDescent="0.25">
      <c r="B229" s="366"/>
      <c r="C229" s="366"/>
    </row>
    <row r="230" spans="2:3" ht="15.75" customHeight="1" x14ac:dyDescent="0.25">
      <c r="B230" s="366"/>
      <c r="C230" s="366"/>
    </row>
    <row r="231" spans="2:3" ht="15.75" customHeight="1" x14ac:dyDescent="0.25">
      <c r="B231" s="366"/>
      <c r="C231" s="366"/>
    </row>
    <row r="232" spans="2:3" ht="15.75" customHeight="1" x14ac:dyDescent="0.25">
      <c r="B232" s="366"/>
      <c r="C232" s="366"/>
    </row>
    <row r="233" spans="2:3" ht="15.75" customHeight="1" x14ac:dyDescent="0.25">
      <c r="B233" s="366"/>
      <c r="C233" s="366"/>
    </row>
    <row r="234" spans="2:3" ht="15.75" customHeight="1" x14ac:dyDescent="0.25">
      <c r="B234" s="366"/>
      <c r="C234" s="366"/>
    </row>
    <row r="235" spans="2:3" ht="15.75" customHeight="1" x14ac:dyDescent="0.25">
      <c r="B235" s="366"/>
      <c r="C235" s="366"/>
    </row>
    <row r="236" spans="2:3" ht="15.75" customHeight="1" x14ac:dyDescent="0.25">
      <c r="B236" s="366"/>
      <c r="C236" s="366"/>
    </row>
    <row r="237" spans="2:3" ht="15.75" customHeight="1" x14ac:dyDescent="0.25">
      <c r="B237" s="366"/>
      <c r="C237" s="366"/>
    </row>
    <row r="238" spans="2:3" ht="15.75" customHeight="1" x14ac:dyDescent="0.25">
      <c r="B238" s="366"/>
      <c r="C238" s="366"/>
    </row>
    <row r="239" spans="2:3" ht="15.75" customHeight="1" x14ac:dyDescent="0.25">
      <c r="B239" s="366"/>
      <c r="C239" s="366"/>
    </row>
    <row r="240" spans="2:3" ht="15.75" customHeight="1" x14ac:dyDescent="0.25">
      <c r="B240" s="366"/>
      <c r="C240" s="366"/>
    </row>
    <row r="241" spans="2:3" ht="15.75" customHeight="1" x14ac:dyDescent="0.25">
      <c r="B241" s="366"/>
      <c r="C241" s="366"/>
    </row>
    <row r="242" spans="2:3" ht="15.75" customHeight="1" x14ac:dyDescent="0.25">
      <c r="B242" s="366"/>
      <c r="C242" s="366"/>
    </row>
    <row r="243" spans="2:3" ht="15.75" customHeight="1" x14ac:dyDescent="0.25">
      <c r="B243" s="366"/>
      <c r="C243" s="366"/>
    </row>
    <row r="244" spans="2:3" ht="15.75" customHeight="1" x14ac:dyDescent="0.25">
      <c r="B244" s="366"/>
      <c r="C244" s="366"/>
    </row>
    <row r="245" spans="2:3" ht="15.75" customHeight="1" x14ac:dyDescent="0.25">
      <c r="B245" s="366"/>
      <c r="C245" s="366"/>
    </row>
    <row r="246" spans="2:3" ht="15.75" customHeight="1" x14ac:dyDescent="0.25">
      <c r="B246" s="366"/>
      <c r="C246" s="366"/>
    </row>
    <row r="247" spans="2:3" ht="15.75" customHeight="1" x14ac:dyDescent="0.25">
      <c r="B247" s="366"/>
      <c r="C247" s="366"/>
    </row>
    <row r="248" spans="2:3" ht="15.75" customHeight="1" x14ac:dyDescent="0.25">
      <c r="B248" s="366"/>
      <c r="C248" s="366"/>
    </row>
    <row r="249" spans="2:3" ht="15.75" customHeight="1" x14ac:dyDescent="0.25">
      <c r="B249" s="366"/>
      <c r="C249" s="366"/>
    </row>
    <row r="250" spans="2:3" ht="15.75" customHeight="1" x14ac:dyDescent="0.25">
      <c r="B250" s="366"/>
      <c r="C250" s="366"/>
    </row>
    <row r="251" spans="2:3" ht="15.75" customHeight="1" x14ac:dyDescent="0.25">
      <c r="B251" s="366"/>
      <c r="C251" s="366"/>
    </row>
    <row r="252" spans="2:3" ht="15.75" customHeight="1" x14ac:dyDescent="0.25">
      <c r="B252" s="366"/>
      <c r="C252" s="366"/>
    </row>
    <row r="253" spans="2:3" ht="15.75" customHeight="1" x14ac:dyDescent="0.25">
      <c r="B253" s="366"/>
      <c r="C253" s="366"/>
    </row>
    <row r="254" spans="2:3" ht="15.75" customHeight="1" x14ac:dyDescent="0.25">
      <c r="B254" s="366"/>
      <c r="C254" s="366"/>
    </row>
    <row r="255" spans="2:3" ht="15.75" customHeight="1" x14ac:dyDescent="0.25">
      <c r="B255" s="366"/>
      <c r="C255" s="366"/>
    </row>
    <row r="256" spans="2:3" ht="15.75" customHeight="1" x14ac:dyDescent="0.25">
      <c r="B256" s="366"/>
      <c r="C256" s="366"/>
    </row>
    <row r="257" spans="2:3" ht="15.75" customHeight="1" x14ac:dyDescent="0.25">
      <c r="B257" s="366"/>
      <c r="C257" s="366"/>
    </row>
    <row r="258" spans="2:3" ht="15.75" customHeight="1" x14ac:dyDescent="0.25">
      <c r="B258" s="366"/>
      <c r="C258" s="366"/>
    </row>
    <row r="259" spans="2:3" ht="15.75" customHeight="1" x14ac:dyDescent="0.25">
      <c r="B259" s="366"/>
      <c r="C259" s="366"/>
    </row>
    <row r="260" spans="2:3" ht="15.75" customHeight="1" x14ac:dyDescent="0.25">
      <c r="B260" s="366"/>
      <c r="C260" s="366"/>
    </row>
    <row r="261" spans="2:3" ht="15.75" customHeight="1" x14ac:dyDescent="0.25">
      <c r="B261" s="366"/>
      <c r="C261" s="366"/>
    </row>
    <row r="262" spans="2:3" ht="15.75" customHeight="1" x14ac:dyDescent="0.25">
      <c r="B262" s="366"/>
      <c r="C262" s="366"/>
    </row>
    <row r="263" spans="2:3" ht="15.75" customHeight="1" x14ac:dyDescent="0.25">
      <c r="B263" s="366"/>
      <c r="C263" s="366"/>
    </row>
    <row r="264" spans="2:3" ht="15.75" customHeight="1" x14ac:dyDescent="0.25">
      <c r="B264" s="366"/>
      <c r="C264" s="366"/>
    </row>
    <row r="265" spans="2:3" ht="15.75" customHeight="1" x14ac:dyDescent="0.25">
      <c r="B265" s="366"/>
      <c r="C265" s="366"/>
    </row>
    <row r="266" spans="2:3" ht="15.75" customHeight="1" x14ac:dyDescent="0.25">
      <c r="B266" s="366"/>
      <c r="C266" s="366"/>
    </row>
    <row r="267" spans="2:3" ht="15.75" customHeight="1" x14ac:dyDescent="0.25">
      <c r="B267" s="366"/>
      <c r="C267" s="366"/>
    </row>
    <row r="268" spans="2:3" ht="15.75" customHeight="1" x14ac:dyDescent="0.25">
      <c r="B268" s="366"/>
      <c r="C268" s="366"/>
    </row>
    <row r="269" spans="2:3" ht="15.75" customHeight="1" x14ac:dyDescent="0.25">
      <c r="B269" s="366"/>
      <c r="C269" s="366"/>
    </row>
    <row r="270" spans="2:3" ht="15.75" customHeight="1" x14ac:dyDescent="0.25">
      <c r="B270" s="366"/>
      <c r="C270" s="366"/>
    </row>
    <row r="271" spans="2:3" ht="15.75" customHeight="1" x14ac:dyDescent="0.25">
      <c r="B271" s="366"/>
      <c r="C271" s="366"/>
    </row>
    <row r="272" spans="2:3" ht="15.75" customHeight="1" x14ac:dyDescent="0.25">
      <c r="B272" s="366"/>
      <c r="C272" s="366"/>
    </row>
    <row r="273" spans="2:3" ht="15.75" customHeight="1" x14ac:dyDescent="0.25">
      <c r="B273" s="366"/>
      <c r="C273" s="366"/>
    </row>
    <row r="274" spans="2:3" ht="15.75" customHeight="1" x14ac:dyDescent="0.25">
      <c r="B274" s="366"/>
      <c r="C274" s="366"/>
    </row>
    <row r="275" spans="2:3" ht="15.75" customHeight="1" x14ac:dyDescent="0.25">
      <c r="B275" s="366"/>
      <c r="C275" s="366"/>
    </row>
    <row r="276" spans="2:3" ht="15.75" customHeight="1" x14ac:dyDescent="0.25">
      <c r="B276" s="366"/>
      <c r="C276" s="366"/>
    </row>
    <row r="277" spans="2:3" ht="15.75" customHeight="1" x14ac:dyDescent="0.25">
      <c r="B277" s="366"/>
      <c r="C277" s="366"/>
    </row>
    <row r="278" spans="2:3" ht="15.75" customHeight="1" x14ac:dyDescent="0.25">
      <c r="B278" s="366"/>
      <c r="C278" s="366"/>
    </row>
    <row r="279" spans="2:3" ht="15.75" customHeight="1" x14ac:dyDescent="0.25">
      <c r="B279" s="366"/>
      <c r="C279" s="366"/>
    </row>
    <row r="280" spans="2:3" ht="15.75" customHeight="1" x14ac:dyDescent="0.25">
      <c r="B280" s="366"/>
      <c r="C280" s="366"/>
    </row>
    <row r="281" spans="2:3" ht="15.75" customHeight="1" x14ac:dyDescent="0.25">
      <c r="B281" s="366"/>
      <c r="C281" s="366"/>
    </row>
    <row r="282" spans="2:3" ht="15.75" customHeight="1" x14ac:dyDescent="0.25">
      <c r="B282" s="366"/>
      <c r="C282" s="366"/>
    </row>
    <row r="283" spans="2:3" ht="15.75" customHeight="1" x14ac:dyDescent="0.25">
      <c r="B283" s="366"/>
      <c r="C283" s="366"/>
    </row>
    <row r="284" spans="2:3" ht="15.75" customHeight="1" x14ac:dyDescent="0.25">
      <c r="B284" s="366"/>
      <c r="C284" s="366"/>
    </row>
    <row r="285" spans="2:3" ht="15.75" customHeight="1" x14ac:dyDescent="0.25">
      <c r="B285" s="366"/>
      <c r="C285" s="366"/>
    </row>
    <row r="286" spans="2:3" ht="15.75" customHeight="1" x14ac:dyDescent="0.25">
      <c r="B286" s="366"/>
      <c r="C286" s="366"/>
    </row>
    <row r="287" spans="2:3" ht="15.75" customHeight="1" x14ac:dyDescent="0.25">
      <c r="B287" s="366"/>
      <c r="C287" s="366"/>
    </row>
    <row r="288" spans="2:3" ht="15.75" customHeight="1" x14ac:dyDescent="0.25">
      <c r="B288" s="366"/>
      <c r="C288" s="366"/>
    </row>
    <row r="289" spans="2:3" ht="15.75" customHeight="1" x14ac:dyDescent="0.25">
      <c r="B289" s="366"/>
      <c r="C289" s="366"/>
    </row>
    <row r="290" spans="2:3" ht="15.75" customHeight="1" x14ac:dyDescent="0.25">
      <c r="B290" s="366"/>
      <c r="C290" s="366"/>
    </row>
    <row r="291" spans="2:3" ht="15.75" customHeight="1" x14ac:dyDescent="0.25">
      <c r="B291" s="366"/>
      <c r="C291" s="366"/>
    </row>
    <row r="292" spans="2:3" ht="15.75" customHeight="1" x14ac:dyDescent="0.25">
      <c r="B292" s="366"/>
      <c r="C292" s="366"/>
    </row>
    <row r="293" spans="2:3" ht="15.75" customHeight="1" x14ac:dyDescent="0.25">
      <c r="B293" s="366"/>
      <c r="C293" s="366"/>
    </row>
    <row r="294" spans="2:3" ht="15.75" customHeight="1" x14ac:dyDescent="0.25">
      <c r="B294" s="366"/>
      <c r="C294" s="366"/>
    </row>
    <row r="295" spans="2:3" ht="15.75" customHeight="1" x14ac:dyDescent="0.25">
      <c r="B295" s="366"/>
      <c r="C295" s="366"/>
    </row>
    <row r="296" spans="2:3" ht="15.75" customHeight="1" x14ac:dyDescent="0.25">
      <c r="B296" s="366"/>
      <c r="C296" s="366"/>
    </row>
    <row r="297" spans="2:3" ht="15.75" customHeight="1" x14ac:dyDescent="0.25">
      <c r="B297" s="366"/>
      <c r="C297" s="366"/>
    </row>
    <row r="298" spans="2:3" ht="15.75" customHeight="1" x14ac:dyDescent="0.25">
      <c r="B298" s="366"/>
      <c r="C298" s="366"/>
    </row>
    <row r="299" spans="2:3" ht="15.75" customHeight="1" x14ac:dyDescent="0.25">
      <c r="B299" s="366"/>
      <c r="C299" s="366"/>
    </row>
    <row r="300" spans="2:3" ht="15.75" customHeight="1" x14ac:dyDescent="0.25">
      <c r="B300" s="366"/>
      <c r="C300" s="366"/>
    </row>
    <row r="301" spans="2:3" ht="15.75" customHeight="1" x14ac:dyDescent="0.25">
      <c r="B301" s="366"/>
      <c r="C301" s="366"/>
    </row>
    <row r="302" spans="2:3" ht="15.75" customHeight="1" x14ac:dyDescent="0.25">
      <c r="B302" s="366"/>
      <c r="C302" s="366"/>
    </row>
    <row r="303" spans="2:3" ht="15.75" customHeight="1" x14ac:dyDescent="0.25">
      <c r="B303" s="366"/>
      <c r="C303" s="366"/>
    </row>
    <row r="304" spans="2:3" ht="15.75" customHeight="1" x14ac:dyDescent="0.25">
      <c r="B304" s="366"/>
      <c r="C304" s="366"/>
    </row>
    <row r="305" spans="2:3" ht="15.75" customHeight="1" x14ac:dyDescent="0.25">
      <c r="B305" s="366"/>
      <c r="C305" s="366"/>
    </row>
    <row r="306" spans="2:3" ht="15.75" customHeight="1" x14ac:dyDescent="0.25">
      <c r="B306" s="366"/>
      <c r="C306" s="366"/>
    </row>
    <row r="307" spans="2:3" ht="15.75" customHeight="1" x14ac:dyDescent="0.25">
      <c r="B307" s="366"/>
      <c r="C307" s="366"/>
    </row>
    <row r="308" spans="2:3" ht="15.75" customHeight="1" x14ac:dyDescent="0.25">
      <c r="B308" s="366"/>
      <c r="C308" s="366"/>
    </row>
    <row r="309" spans="2:3" ht="15.75" customHeight="1" x14ac:dyDescent="0.25">
      <c r="B309" s="366"/>
      <c r="C309" s="366"/>
    </row>
    <row r="310" spans="2:3" ht="15.75" customHeight="1" x14ac:dyDescent="0.25">
      <c r="B310" s="366"/>
      <c r="C310" s="366"/>
    </row>
    <row r="311" spans="2:3" ht="15.75" customHeight="1" x14ac:dyDescent="0.25">
      <c r="B311" s="366"/>
      <c r="C311" s="366"/>
    </row>
    <row r="312" spans="2:3" ht="15.75" customHeight="1" x14ac:dyDescent="0.25">
      <c r="B312" s="366"/>
      <c r="C312" s="366"/>
    </row>
    <row r="313" spans="2:3" ht="15.75" customHeight="1" x14ac:dyDescent="0.25">
      <c r="B313" s="366"/>
      <c r="C313" s="366"/>
    </row>
    <row r="314" spans="2:3" ht="15.75" customHeight="1" x14ac:dyDescent="0.25">
      <c r="B314" s="366"/>
      <c r="C314" s="366"/>
    </row>
    <row r="315" spans="2:3" ht="15.75" customHeight="1" x14ac:dyDescent="0.25">
      <c r="B315" s="366"/>
      <c r="C315" s="366"/>
    </row>
    <row r="316" spans="2:3" ht="15.75" customHeight="1" x14ac:dyDescent="0.25">
      <c r="B316" s="366"/>
      <c r="C316" s="366"/>
    </row>
    <row r="317" spans="2:3" ht="15.75" customHeight="1" x14ac:dyDescent="0.25">
      <c r="B317" s="366"/>
      <c r="C317" s="366"/>
    </row>
    <row r="318" spans="2:3" ht="15.75" customHeight="1" x14ac:dyDescent="0.25">
      <c r="B318" s="366"/>
      <c r="C318" s="366"/>
    </row>
    <row r="319" spans="2:3" ht="15.75" customHeight="1" x14ac:dyDescent="0.25">
      <c r="B319" s="366"/>
      <c r="C319" s="366"/>
    </row>
    <row r="320" spans="2:3" ht="15.75" customHeight="1" x14ac:dyDescent="0.25">
      <c r="B320" s="366"/>
      <c r="C320" s="366"/>
    </row>
    <row r="321" spans="2:3" ht="15.75" customHeight="1" x14ac:dyDescent="0.25">
      <c r="B321" s="366"/>
      <c r="C321" s="366"/>
    </row>
    <row r="322" spans="2:3" ht="15.75" customHeight="1" x14ac:dyDescent="0.25">
      <c r="B322" s="366"/>
      <c r="C322" s="366"/>
    </row>
    <row r="323" spans="2:3" ht="15.75" customHeight="1" x14ac:dyDescent="0.25">
      <c r="B323" s="366"/>
      <c r="C323" s="366"/>
    </row>
    <row r="324" spans="2:3" ht="15.75" customHeight="1" x14ac:dyDescent="0.25">
      <c r="B324" s="366"/>
      <c r="C324" s="366"/>
    </row>
    <row r="325" spans="2:3" ht="15.75" customHeight="1" x14ac:dyDescent="0.25">
      <c r="B325" s="366"/>
      <c r="C325" s="366"/>
    </row>
    <row r="326" spans="2:3" ht="15.75" customHeight="1" x14ac:dyDescent="0.25">
      <c r="B326" s="366"/>
      <c r="C326" s="366"/>
    </row>
    <row r="327" spans="2:3" ht="15.75" customHeight="1" x14ac:dyDescent="0.25">
      <c r="B327" s="366"/>
      <c r="C327" s="366"/>
    </row>
    <row r="328" spans="2:3" ht="15.75" customHeight="1" x14ac:dyDescent="0.25">
      <c r="B328" s="366"/>
      <c r="C328" s="366"/>
    </row>
    <row r="329" spans="2:3" ht="15.75" customHeight="1" x14ac:dyDescent="0.25">
      <c r="B329" s="366"/>
      <c r="C329" s="366"/>
    </row>
    <row r="330" spans="2:3" ht="15.75" customHeight="1" x14ac:dyDescent="0.25">
      <c r="B330" s="366"/>
      <c r="C330" s="366"/>
    </row>
    <row r="331" spans="2:3" ht="15.75" customHeight="1" x14ac:dyDescent="0.25">
      <c r="B331" s="366"/>
      <c r="C331" s="366"/>
    </row>
    <row r="332" spans="2:3" ht="15.75" customHeight="1" x14ac:dyDescent="0.25">
      <c r="B332" s="366"/>
      <c r="C332" s="366"/>
    </row>
    <row r="333" spans="2:3" ht="15.75" customHeight="1" x14ac:dyDescent="0.25">
      <c r="B333" s="366"/>
      <c r="C333" s="366"/>
    </row>
    <row r="334" spans="2:3" ht="15.75" customHeight="1" x14ac:dyDescent="0.25">
      <c r="B334" s="366"/>
      <c r="C334" s="366"/>
    </row>
    <row r="335" spans="2:3" ht="15.75" customHeight="1" x14ac:dyDescent="0.25">
      <c r="B335" s="366"/>
      <c r="C335" s="366"/>
    </row>
    <row r="336" spans="2:3" ht="15.75" customHeight="1" x14ac:dyDescent="0.25">
      <c r="B336" s="366"/>
      <c r="C336" s="366"/>
    </row>
    <row r="337" spans="2:3" ht="15.75" customHeight="1" x14ac:dyDescent="0.25">
      <c r="B337" s="366"/>
      <c r="C337" s="366"/>
    </row>
    <row r="338" spans="2:3" ht="15.75" customHeight="1" x14ac:dyDescent="0.25">
      <c r="B338" s="366"/>
      <c r="C338" s="366"/>
    </row>
    <row r="339" spans="2:3" ht="15.75" customHeight="1" x14ac:dyDescent="0.25">
      <c r="B339" s="366"/>
      <c r="C339" s="366"/>
    </row>
    <row r="340" spans="2:3" ht="15.75" customHeight="1" x14ac:dyDescent="0.25">
      <c r="B340" s="366"/>
      <c r="C340" s="366"/>
    </row>
    <row r="341" spans="2:3" ht="15.75" customHeight="1" x14ac:dyDescent="0.25">
      <c r="B341" s="366"/>
      <c r="C341" s="366"/>
    </row>
    <row r="342" spans="2:3" ht="15.75" customHeight="1" x14ac:dyDescent="0.25">
      <c r="B342" s="366"/>
      <c r="C342" s="366"/>
    </row>
    <row r="343" spans="2:3" ht="15.75" customHeight="1" x14ac:dyDescent="0.25">
      <c r="B343" s="366"/>
      <c r="C343" s="366"/>
    </row>
    <row r="344" spans="2:3" ht="15.75" customHeight="1" x14ac:dyDescent="0.25">
      <c r="B344" s="366"/>
      <c r="C344" s="366"/>
    </row>
    <row r="345" spans="2:3" ht="15.75" customHeight="1" x14ac:dyDescent="0.25">
      <c r="B345" s="366"/>
      <c r="C345" s="366"/>
    </row>
    <row r="346" spans="2:3" ht="15.75" customHeight="1" x14ac:dyDescent="0.25">
      <c r="B346" s="366"/>
      <c r="C346" s="366"/>
    </row>
    <row r="347" spans="2:3" ht="15.75" customHeight="1" x14ac:dyDescent="0.25">
      <c r="B347" s="366"/>
      <c r="C347" s="366"/>
    </row>
    <row r="348" spans="2:3" ht="15.75" customHeight="1" x14ac:dyDescent="0.25">
      <c r="B348" s="366"/>
      <c r="C348" s="366"/>
    </row>
    <row r="349" spans="2:3" ht="15.75" customHeight="1" x14ac:dyDescent="0.25">
      <c r="B349" s="366"/>
      <c r="C349" s="366"/>
    </row>
    <row r="350" spans="2:3" ht="15.75" customHeight="1" x14ac:dyDescent="0.25">
      <c r="B350" s="366"/>
      <c r="C350" s="366"/>
    </row>
    <row r="351" spans="2:3" ht="15.75" customHeight="1" x14ac:dyDescent="0.25">
      <c r="B351" s="366"/>
      <c r="C351" s="366"/>
    </row>
    <row r="352" spans="2:3" ht="15.75" customHeight="1" x14ac:dyDescent="0.25">
      <c r="B352" s="366"/>
      <c r="C352" s="366"/>
    </row>
    <row r="353" spans="2:3" ht="15.75" customHeight="1" x14ac:dyDescent="0.25">
      <c r="B353" s="366"/>
      <c r="C353" s="366"/>
    </row>
    <row r="354" spans="2:3" ht="15.75" customHeight="1" x14ac:dyDescent="0.25">
      <c r="B354" s="366"/>
      <c r="C354" s="366"/>
    </row>
    <row r="355" spans="2:3" ht="15.75" customHeight="1" x14ac:dyDescent="0.25">
      <c r="B355" s="366"/>
      <c r="C355" s="366"/>
    </row>
    <row r="356" spans="2:3" ht="15.75" customHeight="1" x14ac:dyDescent="0.25">
      <c r="B356" s="366"/>
      <c r="C356" s="366"/>
    </row>
    <row r="357" spans="2:3" ht="15.75" customHeight="1" x14ac:dyDescent="0.25">
      <c r="B357" s="366"/>
      <c r="C357" s="366"/>
    </row>
    <row r="358" spans="2:3" ht="15.75" customHeight="1" x14ac:dyDescent="0.25">
      <c r="B358" s="366"/>
      <c r="C358" s="366"/>
    </row>
    <row r="359" spans="2:3" ht="15.75" customHeight="1" x14ac:dyDescent="0.25">
      <c r="B359" s="366"/>
      <c r="C359" s="366"/>
    </row>
    <row r="360" spans="2:3" ht="15.75" customHeight="1" x14ac:dyDescent="0.25">
      <c r="B360" s="366"/>
      <c r="C360" s="366"/>
    </row>
    <row r="361" spans="2:3" ht="15.75" customHeight="1" x14ac:dyDescent="0.25">
      <c r="B361" s="366"/>
      <c r="C361" s="366"/>
    </row>
    <row r="362" spans="2:3" ht="15.75" customHeight="1" x14ac:dyDescent="0.25">
      <c r="B362" s="366"/>
      <c r="C362" s="366"/>
    </row>
    <row r="363" spans="2:3" ht="15.75" customHeight="1" x14ac:dyDescent="0.25">
      <c r="B363" s="366"/>
      <c r="C363" s="366"/>
    </row>
    <row r="364" spans="2:3" ht="15.75" customHeight="1" x14ac:dyDescent="0.25">
      <c r="B364" s="366"/>
      <c r="C364" s="366"/>
    </row>
    <row r="365" spans="2:3" ht="15.75" customHeight="1" x14ac:dyDescent="0.25">
      <c r="B365" s="366"/>
      <c r="C365" s="366"/>
    </row>
    <row r="366" spans="2:3" ht="15.75" customHeight="1" x14ac:dyDescent="0.25">
      <c r="B366" s="366"/>
      <c r="C366" s="366"/>
    </row>
    <row r="367" spans="2:3" ht="15.75" customHeight="1" x14ac:dyDescent="0.25">
      <c r="B367" s="366"/>
      <c r="C367" s="366"/>
    </row>
    <row r="368" spans="2:3" ht="15.75" customHeight="1" x14ac:dyDescent="0.25">
      <c r="B368" s="366"/>
      <c r="C368" s="366"/>
    </row>
    <row r="369" spans="2:3" ht="15.75" customHeight="1" x14ac:dyDescent="0.25">
      <c r="B369" s="366"/>
      <c r="C369" s="366"/>
    </row>
    <row r="370" spans="2:3" ht="15.75" customHeight="1" x14ac:dyDescent="0.25">
      <c r="B370" s="366"/>
      <c r="C370" s="366"/>
    </row>
    <row r="371" spans="2:3" ht="15.75" customHeight="1" x14ac:dyDescent="0.25">
      <c r="B371" s="366"/>
      <c r="C371" s="366"/>
    </row>
    <row r="372" spans="2:3" ht="15.75" customHeight="1" x14ac:dyDescent="0.25">
      <c r="B372" s="366"/>
      <c r="C372" s="366"/>
    </row>
    <row r="373" spans="2:3" ht="15.75" customHeight="1" x14ac:dyDescent="0.25">
      <c r="B373" s="366"/>
      <c r="C373" s="366"/>
    </row>
    <row r="374" spans="2:3" ht="15.75" customHeight="1" x14ac:dyDescent="0.25">
      <c r="B374" s="366"/>
      <c r="C374" s="366"/>
    </row>
    <row r="375" spans="2:3" ht="15.75" customHeight="1" x14ac:dyDescent="0.25">
      <c r="B375" s="366"/>
      <c r="C375" s="366"/>
    </row>
    <row r="376" spans="2:3" ht="15.75" customHeight="1" x14ac:dyDescent="0.25">
      <c r="B376" s="366"/>
      <c r="C376" s="366"/>
    </row>
    <row r="377" spans="2:3" ht="15.75" customHeight="1" x14ac:dyDescent="0.25">
      <c r="B377" s="366"/>
      <c r="C377" s="366"/>
    </row>
    <row r="378" spans="2:3" ht="15.75" customHeight="1" x14ac:dyDescent="0.25">
      <c r="B378" s="366"/>
      <c r="C378" s="366"/>
    </row>
    <row r="379" spans="2:3" ht="15.75" customHeight="1" x14ac:dyDescent="0.25">
      <c r="B379" s="366"/>
      <c r="C379" s="366"/>
    </row>
    <row r="380" spans="2:3" ht="15.75" customHeight="1" x14ac:dyDescent="0.25">
      <c r="B380" s="366"/>
      <c r="C380" s="366"/>
    </row>
    <row r="381" spans="2:3" ht="15.75" customHeight="1" x14ac:dyDescent="0.25">
      <c r="B381" s="366"/>
      <c r="C381" s="366"/>
    </row>
    <row r="382" spans="2:3" ht="15.75" customHeight="1" x14ac:dyDescent="0.25">
      <c r="B382" s="366"/>
      <c r="C382" s="366"/>
    </row>
    <row r="383" spans="2:3" ht="15.75" customHeight="1" x14ac:dyDescent="0.25">
      <c r="B383" s="366"/>
      <c r="C383" s="366"/>
    </row>
    <row r="384" spans="2:3" ht="15.75" customHeight="1" x14ac:dyDescent="0.25">
      <c r="B384" s="366"/>
      <c r="C384" s="366"/>
    </row>
    <row r="385" spans="2:3" ht="15.75" customHeight="1" x14ac:dyDescent="0.25">
      <c r="B385" s="366"/>
      <c r="C385" s="366"/>
    </row>
    <row r="386" spans="2:3" ht="15.75" customHeight="1" x14ac:dyDescent="0.25">
      <c r="B386" s="366"/>
      <c r="C386" s="366"/>
    </row>
    <row r="387" spans="2:3" ht="15.75" customHeight="1" x14ac:dyDescent="0.25">
      <c r="B387" s="366"/>
      <c r="C387" s="366"/>
    </row>
    <row r="388" spans="2:3" ht="15.75" customHeight="1" x14ac:dyDescent="0.25">
      <c r="B388" s="366"/>
      <c r="C388" s="366"/>
    </row>
    <row r="389" spans="2:3" ht="15.75" customHeight="1" x14ac:dyDescent="0.25">
      <c r="B389" s="366"/>
      <c r="C389" s="366"/>
    </row>
    <row r="390" spans="2:3" ht="15.75" customHeight="1" x14ac:dyDescent="0.25">
      <c r="B390" s="366"/>
      <c r="C390" s="366"/>
    </row>
    <row r="391" spans="2:3" ht="15.75" customHeight="1" x14ac:dyDescent="0.25">
      <c r="B391" s="366"/>
      <c r="C391" s="366"/>
    </row>
    <row r="392" spans="2:3" ht="15.75" customHeight="1" x14ac:dyDescent="0.25">
      <c r="B392" s="366"/>
      <c r="C392" s="366"/>
    </row>
    <row r="393" spans="2:3" ht="15.75" customHeight="1" x14ac:dyDescent="0.25">
      <c r="B393" s="366"/>
      <c r="C393" s="366"/>
    </row>
    <row r="394" spans="2:3" ht="15.75" customHeight="1" x14ac:dyDescent="0.25">
      <c r="B394" s="366"/>
      <c r="C394" s="366"/>
    </row>
    <row r="395" spans="2:3" ht="15.75" customHeight="1" x14ac:dyDescent="0.25">
      <c r="B395" s="366"/>
      <c r="C395" s="366"/>
    </row>
    <row r="396" spans="2:3" ht="15.75" customHeight="1" x14ac:dyDescent="0.25">
      <c r="B396" s="366"/>
      <c r="C396" s="366"/>
    </row>
    <row r="397" spans="2:3" ht="15.75" customHeight="1" x14ac:dyDescent="0.25">
      <c r="B397" s="366"/>
      <c r="C397" s="366"/>
    </row>
    <row r="398" spans="2:3" ht="15.75" customHeight="1" x14ac:dyDescent="0.25">
      <c r="B398" s="366"/>
      <c r="C398" s="366"/>
    </row>
    <row r="399" spans="2:3" ht="15.75" customHeight="1" x14ac:dyDescent="0.25">
      <c r="B399" s="366"/>
      <c r="C399" s="366"/>
    </row>
    <row r="400" spans="2:3" ht="15.75" customHeight="1" x14ac:dyDescent="0.25">
      <c r="B400" s="366"/>
      <c r="C400" s="366"/>
    </row>
    <row r="401" spans="2:3" ht="15.75" customHeight="1" x14ac:dyDescent="0.25">
      <c r="B401" s="366"/>
      <c r="C401" s="366"/>
    </row>
    <row r="402" spans="2:3" ht="15.75" customHeight="1" x14ac:dyDescent="0.25">
      <c r="B402" s="366"/>
      <c r="C402" s="366"/>
    </row>
    <row r="403" spans="2:3" ht="15.75" customHeight="1" x14ac:dyDescent="0.25">
      <c r="B403" s="366"/>
      <c r="C403" s="366"/>
    </row>
    <row r="404" spans="2:3" ht="15.75" customHeight="1" x14ac:dyDescent="0.25">
      <c r="B404" s="366"/>
      <c r="C404" s="366"/>
    </row>
    <row r="405" spans="2:3" ht="15.75" customHeight="1" x14ac:dyDescent="0.25">
      <c r="B405" s="366"/>
      <c r="C405" s="366"/>
    </row>
    <row r="406" spans="2:3" ht="15.75" customHeight="1" x14ac:dyDescent="0.25">
      <c r="B406" s="366"/>
      <c r="C406" s="366"/>
    </row>
    <row r="407" spans="2:3" ht="15.75" customHeight="1" x14ac:dyDescent="0.25">
      <c r="B407" s="366"/>
      <c r="C407" s="366"/>
    </row>
    <row r="408" spans="2:3" ht="15.75" customHeight="1" x14ac:dyDescent="0.25">
      <c r="B408" s="366"/>
      <c r="C408" s="366"/>
    </row>
    <row r="409" spans="2:3" ht="15.75" customHeight="1" x14ac:dyDescent="0.25">
      <c r="B409" s="366"/>
      <c r="C409" s="366"/>
    </row>
    <row r="410" spans="2:3" ht="15.75" customHeight="1" x14ac:dyDescent="0.25">
      <c r="B410" s="366"/>
      <c r="C410" s="366"/>
    </row>
    <row r="411" spans="2:3" ht="15.75" customHeight="1" x14ac:dyDescent="0.25">
      <c r="B411" s="366"/>
      <c r="C411" s="366"/>
    </row>
    <row r="412" spans="2:3" ht="15.75" customHeight="1" x14ac:dyDescent="0.25">
      <c r="B412" s="366"/>
      <c r="C412" s="366"/>
    </row>
    <row r="413" spans="2:3" ht="15.75" customHeight="1" x14ac:dyDescent="0.25">
      <c r="B413" s="366"/>
      <c r="C413" s="366"/>
    </row>
    <row r="414" spans="2:3" ht="15.75" customHeight="1" x14ac:dyDescent="0.25">
      <c r="B414" s="366"/>
      <c r="C414" s="366"/>
    </row>
    <row r="415" spans="2:3" ht="15.75" customHeight="1" x14ac:dyDescent="0.25">
      <c r="B415" s="366"/>
      <c r="C415" s="366"/>
    </row>
    <row r="416" spans="2:3" ht="15.75" customHeight="1" x14ac:dyDescent="0.25">
      <c r="B416" s="366"/>
      <c r="C416" s="366"/>
    </row>
    <row r="417" spans="2:3" ht="15.75" customHeight="1" x14ac:dyDescent="0.25">
      <c r="B417" s="366"/>
      <c r="C417" s="366"/>
    </row>
    <row r="418" spans="2:3" ht="15.75" customHeight="1" x14ac:dyDescent="0.25">
      <c r="B418" s="366"/>
      <c r="C418" s="366"/>
    </row>
    <row r="419" spans="2:3" ht="15.75" customHeight="1" x14ac:dyDescent="0.25">
      <c r="B419" s="366"/>
      <c r="C419" s="366"/>
    </row>
    <row r="420" spans="2:3" ht="15.75" customHeight="1" x14ac:dyDescent="0.25">
      <c r="B420" s="366"/>
      <c r="C420" s="366"/>
    </row>
    <row r="421" spans="2:3" ht="15.75" customHeight="1" x14ac:dyDescent="0.25">
      <c r="B421" s="366"/>
      <c r="C421" s="366"/>
    </row>
    <row r="422" spans="2:3" ht="15.75" customHeight="1" x14ac:dyDescent="0.25">
      <c r="B422" s="366"/>
      <c r="C422" s="366"/>
    </row>
    <row r="423" spans="2:3" ht="15.75" customHeight="1" x14ac:dyDescent="0.25">
      <c r="B423" s="366"/>
      <c r="C423" s="366"/>
    </row>
    <row r="424" spans="2:3" ht="15.75" customHeight="1" x14ac:dyDescent="0.25">
      <c r="B424" s="366"/>
      <c r="C424" s="366"/>
    </row>
    <row r="425" spans="2:3" ht="15.75" customHeight="1" x14ac:dyDescent="0.25">
      <c r="B425" s="366"/>
      <c r="C425" s="366"/>
    </row>
    <row r="426" spans="2:3" ht="15.75" customHeight="1" x14ac:dyDescent="0.25">
      <c r="B426" s="366"/>
      <c r="C426" s="366"/>
    </row>
    <row r="427" spans="2:3" ht="15.75" customHeight="1" x14ac:dyDescent="0.25">
      <c r="B427" s="366"/>
      <c r="C427" s="366"/>
    </row>
    <row r="428" spans="2:3" ht="15.75" customHeight="1" x14ac:dyDescent="0.25">
      <c r="B428" s="366"/>
      <c r="C428" s="366"/>
    </row>
    <row r="429" spans="2:3" ht="15.75" customHeight="1" x14ac:dyDescent="0.25">
      <c r="B429" s="366"/>
      <c r="C429" s="366"/>
    </row>
    <row r="430" spans="2:3" ht="15.75" customHeight="1" x14ac:dyDescent="0.25">
      <c r="B430" s="366"/>
      <c r="C430" s="366"/>
    </row>
    <row r="431" spans="2:3" ht="15.75" customHeight="1" x14ac:dyDescent="0.25">
      <c r="B431" s="366"/>
      <c r="C431" s="366"/>
    </row>
    <row r="432" spans="2:3" ht="15.75" customHeight="1" x14ac:dyDescent="0.25">
      <c r="B432" s="366"/>
      <c r="C432" s="366"/>
    </row>
    <row r="433" spans="2:3" ht="15.75" customHeight="1" x14ac:dyDescent="0.25">
      <c r="B433" s="366"/>
      <c r="C433" s="366"/>
    </row>
    <row r="434" spans="2:3" ht="15.75" customHeight="1" x14ac:dyDescent="0.25">
      <c r="B434" s="366"/>
      <c r="C434" s="366"/>
    </row>
    <row r="435" spans="2:3" ht="15.75" customHeight="1" x14ac:dyDescent="0.25">
      <c r="B435" s="366"/>
      <c r="C435" s="366"/>
    </row>
    <row r="436" spans="2:3" ht="15.75" customHeight="1" x14ac:dyDescent="0.25">
      <c r="B436" s="366"/>
      <c r="C436" s="366"/>
    </row>
    <row r="437" spans="2:3" ht="15.75" customHeight="1" x14ac:dyDescent="0.25">
      <c r="B437" s="366"/>
      <c r="C437" s="366"/>
    </row>
    <row r="438" spans="2:3" ht="15.75" customHeight="1" x14ac:dyDescent="0.25">
      <c r="B438" s="366"/>
      <c r="C438" s="366"/>
    </row>
    <row r="439" spans="2:3" ht="15.75" customHeight="1" x14ac:dyDescent="0.25">
      <c r="B439" s="366"/>
      <c r="C439" s="366"/>
    </row>
    <row r="440" spans="2:3" ht="15.75" customHeight="1" x14ac:dyDescent="0.25">
      <c r="B440" s="366"/>
      <c r="C440" s="366"/>
    </row>
    <row r="441" spans="2:3" ht="15.75" customHeight="1" x14ac:dyDescent="0.25">
      <c r="B441" s="366"/>
      <c r="C441" s="366"/>
    </row>
    <row r="442" spans="2:3" ht="15.75" customHeight="1" x14ac:dyDescent="0.25">
      <c r="B442" s="366"/>
      <c r="C442" s="366"/>
    </row>
    <row r="443" spans="2:3" ht="15.75" customHeight="1" x14ac:dyDescent="0.25">
      <c r="B443" s="366"/>
      <c r="C443" s="366"/>
    </row>
    <row r="444" spans="2:3" ht="15.75" customHeight="1" x14ac:dyDescent="0.25">
      <c r="B444" s="366"/>
      <c r="C444" s="366"/>
    </row>
    <row r="445" spans="2:3" ht="15.75" customHeight="1" x14ac:dyDescent="0.25">
      <c r="B445" s="366"/>
      <c r="C445" s="366"/>
    </row>
    <row r="446" spans="2:3" ht="15.75" customHeight="1" x14ac:dyDescent="0.25">
      <c r="B446" s="366"/>
      <c r="C446" s="366"/>
    </row>
    <row r="447" spans="2:3" ht="15.75" customHeight="1" x14ac:dyDescent="0.25">
      <c r="B447" s="366"/>
      <c r="C447" s="366"/>
    </row>
    <row r="448" spans="2:3" ht="15.75" customHeight="1" x14ac:dyDescent="0.25">
      <c r="B448" s="366"/>
      <c r="C448" s="366"/>
    </row>
    <row r="449" spans="2:3" ht="15.75" customHeight="1" x14ac:dyDescent="0.25">
      <c r="B449" s="366"/>
      <c r="C449" s="366"/>
    </row>
    <row r="450" spans="2:3" ht="15.75" customHeight="1" x14ac:dyDescent="0.25">
      <c r="B450" s="366"/>
      <c r="C450" s="366"/>
    </row>
    <row r="451" spans="2:3" ht="15.75" customHeight="1" x14ac:dyDescent="0.25">
      <c r="B451" s="366"/>
      <c r="C451" s="366"/>
    </row>
    <row r="452" spans="2:3" ht="15.75" customHeight="1" x14ac:dyDescent="0.25">
      <c r="B452" s="366"/>
      <c r="C452" s="366"/>
    </row>
    <row r="453" spans="2:3" ht="15.75" customHeight="1" x14ac:dyDescent="0.25">
      <c r="B453" s="366"/>
      <c r="C453" s="366"/>
    </row>
    <row r="454" spans="2:3" ht="15.75" customHeight="1" x14ac:dyDescent="0.25">
      <c r="B454" s="366"/>
      <c r="C454" s="366"/>
    </row>
    <row r="455" spans="2:3" ht="15.75" customHeight="1" x14ac:dyDescent="0.25">
      <c r="B455" s="366"/>
      <c r="C455" s="366"/>
    </row>
    <row r="456" spans="2:3" ht="15.75" customHeight="1" x14ac:dyDescent="0.25">
      <c r="B456" s="366"/>
      <c r="C456" s="366"/>
    </row>
    <row r="457" spans="2:3" ht="15.75" customHeight="1" x14ac:dyDescent="0.25">
      <c r="B457" s="366"/>
      <c r="C457" s="366"/>
    </row>
    <row r="458" spans="2:3" ht="15.75" customHeight="1" x14ac:dyDescent="0.25">
      <c r="B458" s="366"/>
      <c r="C458" s="366"/>
    </row>
    <row r="459" spans="2:3" ht="15.75" customHeight="1" x14ac:dyDescent="0.25">
      <c r="B459" s="366"/>
      <c r="C459" s="366"/>
    </row>
    <row r="460" spans="2:3" ht="15.75" customHeight="1" x14ac:dyDescent="0.25">
      <c r="B460" s="366"/>
      <c r="C460" s="366"/>
    </row>
    <row r="461" spans="2:3" ht="15.75" customHeight="1" x14ac:dyDescent="0.25">
      <c r="B461" s="366"/>
      <c r="C461" s="366"/>
    </row>
    <row r="462" spans="2:3" ht="15.75" customHeight="1" x14ac:dyDescent="0.25">
      <c r="B462" s="366"/>
      <c r="C462" s="366"/>
    </row>
    <row r="463" spans="2:3" ht="15.75" customHeight="1" x14ac:dyDescent="0.25">
      <c r="B463" s="366"/>
      <c r="C463" s="366"/>
    </row>
    <row r="464" spans="2:3" ht="15.75" customHeight="1" x14ac:dyDescent="0.25">
      <c r="B464" s="366"/>
      <c r="C464" s="366"/>
    </row>
    <row r="465" spans="2:3" ht="15.75" customHeight="1" x14ac:dyDescent="0.25">
      <c r="B465" s="366"/>
      <c r="C465" s="366"/>
    </row>
    <row r="466" spans="2:3" ht="15.75" customHeight="1" x14ac:dyDescent="0.25">
      <c r="B466" s="366"/>
      <c r="C466" s="366"/>
    </row>
    <row r="467" spans="2:3" ht="15.75" customHeight="1" x14ac:dyDescent="0.25">
      <c r="B467" s="366"/>
      <c r="C467" s="366"/>
    </row>
    <row r="468" spans="2:3" ht="15.75" customHeight="1" x14ac:dyDescent="0.25">
      <c r="B468" s="366"/>
      <c r="C468" s="366"/>
    </row>
    <row r="469" spans="2:3" ht="15.75" customHeight="1" x14ac:dyDescent="0.25">
      <c r="B469" s="366"/>
      <c r="C469" s="366"/>
    </row>
    <row r="470" spans="2:3" ht="15.75" customHeight="1" x14ac:dyDescent="0.25">
      <c r="B470" s="366"/>
      <c r="C470" s="366"/>
    </row>
    <row r="471" spans="2:3" ht="15.75" customHeight="1" x14ac:dyDescent="0.25">
      <c r="B471" s="366"/>
      <c r="C471" s="366"/>
    </row>
    <row r="472" spans="2:3" ht="15.75" customHeight="1" x14ac:dyDescent="0.25">
      <c r="B472" s="366"/>
      <c r="C472" s="366"/>
    </row>
    <row r="473" spans="2:3" ht="15.75" customHeight="1" x14ac:dyDescent="0.25">
      <c r="B473" s="366"/>
      <c r="C473" s="366"/>
    </row>
    <row r="474" spans="2:3" ht="15.75" customHeight="1" x14ac:dyDescent="0.25">
      <c r="B474" s="366"/>
      <c r="C474" s="366"/>
    </row>
    <row r="475" spans="2:3" ht="15.75" customHeight="1" x14ac:dyDescent="0.25">
      <c r="B475" s="366"/>
      <c r="C475" s="366"/>
    </row>
    <row r="476" spans="2:3" ht="15.75" customHeight="1" x14ac:dyDescent="0.25">
      <c r="B476" s="366"/>
      <c r="C476" s="366"/>
    </row>
    <row r="477" spans="2:3" ht="15.75" customHeight="1" x14ac:dyDescent="0.25">
      <c r="B477" s="366"/>
      <c r="C477" s="366"/>
    </row>
    <row r="478" spans="2:3" ht="15.75" customHeight="1" x14ac:dyDescent="0.25">
      <c r="B478" s="366"/>
      <c r="C478" s="366"/>
    </row>
    <row r="479" spans="2:3" ht="15.75" customHeight="1" x14ac:dyDescent="0.25">
      <c r="B479" s="366"/>
      <c r="C479" s="366"/>
    </row>
    <row r="480" spans="2:3" ht="15.75" customHeight="1" x14ac:dyDescent="0.25">
      <c r="B480" s="366"/>
      <c r="C480" s="366"/>
    </row>
    <row r="481" spans="2:3" ht="15.75" customHeight="1" x14ac:dyDescent="0.25">
      <c r="B481" s="366"/>
      <c r="C481" s="366"/>
    </row>
    <row r="482" spans="2:3" ht="15.75" customHeight="1" x14ac:dyDescent="0.25">
      <c r="B482" s="366"/>
      <c r="C482" s="366"/>
    </row>
    <row r="483" spans="2:3" ht="15.75" customHeight="1" x14ac:dyDescent="0.25">
      <c r="B483" s="366"/>
      <c r="C483" s="366"/>
    </row>
    <row r="484" spans="2:3" ht="15.75" customHeight="1" x14ac:dyDescent="0.25">
      <c r="B484" s="366"/>
      <c r="C484" s="366"/>
    </row>
    <row r="485" spans="2:3" ht="15.75" customHeight="1" x14ac:dyDescent="0.25">
      <c r="B485" s="366"/>
      <c r="C485" s="366"/>
    </row>
    <row r="486" spans="2:3" ht="15.75" customHeight="1" x14ac:dyDescent="0.25">
      <c r="B486" s="366"/>
      <c r="C486" s="366"/>
    </row>
    <row r="487" spans="2:3" ht="15.75" customHeight="1" x14ac:dyDescent="0.25">
      <c r="B487" s="366"/>
      <c r="C487" s="366"/>
    </row>
    <row r="488" spans="2:3" ht="15.75" customHeight="1" x14ac:dyDescent="0.25">
      <c r="B488" s="366"/>
      <c r="C488" s="366"/>
    </row>
    <row r="489" spans="2:3" ht="15.75" customHeight="1" x14ac:dyDescent="0.25">
      <c r="B489" s="366"/>
      <c r="C489" s="366"/>
    </row>
    <row r="490" spans="2:3" ht="15.75" customHeight="1" x14ac:dyDescent="0.25">
      <c r="B490" s="366"/>
      <c r="C490" s="366"/>
    </row>
    <row r="491" spans="2:3" ht="15.75" customHeight="1" x14ac:dyDescent="0.25">
      <c r="B491" s="366"/>
      <c r="C491" s="366"/>
    </row>
    <row r="492" spans="2:3" ht="15.75" customHeight="1" x14ac:dyDescent="0.25">
      <c r="B492" s="366"/>
      <c r="C492" s="366"/>
    </row>
    <row r="493" spans="2:3" ht="15.75" customHeight="1" x14ac:dyDescent="0.25">
      <c r="B493" s="366"/>
      <c r="C493" s="366"/>
    </row>
    <row r="494" spans="2:3" ht="15.75" customHeight="1" x14ac:dyDescent="0.25">
      <c r="B494" s="366"/>
      <c r="C494" s="366"/>
    </row>
    <row r="495" spans="2:3" ht="15.75" customHeight="1" x14ac:dyDescent="0.25">
      <c r="B495" s="366"/>
      <c r="C495" s="366"/>
    </row>
    <row r="496" spans="2:3" ht="15.75" customHeight="1" x14ac:dyDescent="0.25">
      <c r="B496" s="366"/>
      <c r="C496" s="366"/>
    </row>
    <row r="497" spans="2:3" ht="15.75" customHeight="1" x14ac:dyDescent="0.25">
      <c r="B497" s="366"/>
      <c r="C497" s="366"/>
    </row>
    <row r="498" spans="2:3" ht="15.75" customHeight="1" x14ac:dyDescent="0.25">
      <c r="B498" s="366"/>
      <c r="C498" s="366"/>
    </row>
    <row r="499" spans="2:3" ht="15.75" customHeight="1" x14ac:dyDescent="0.25">
      <c r="B499" s="366"/>
      <c r="C499" s="366"/>
    </row>
    <row r="500" spans="2:3" ht="15.75" customHeight="1" x14ac:dyDescent="0.25">
      <c r="B500" s="366"/>
      <c r="C500" s="366"/>
    </row>
    <row r="501" spans="2:3" ht="15.75" customHeight="1" x14ac:dyDescent="0.25">
      <c r="B501" s="366"/>
      <c r="C501" s="366"/>
    </row>
    <row r="502" spans="2:3" ht="15.75" customHeight="1" x14ac:dyDescent="0.25">
      <c r="B502" s="366"/>
      <c r="C502" s="366"/>
    </row>
    <row r="503" spans="2:3" ht="15.75" customHeight="1" x14ac:dyDescent="0.25">
      <c r="B503" s="366"/>
      <c r="C503" s="366"/>
    </row>
    <row r="504" spans="2:3" ht="15.75" customHeight="1" x14ac:dyDescent="0.25">
      <c r="B504" s="366"/>
      <c r="C504" s="366"/>
    </row>
    <row r="505" spans="2:3" ht="15.75" customHeight="1" x14ac:dyDescent="0.25">
      <c r="B505" s="366"/>
      <c r="C505" s="366"/>
    </row>
    <row r="506" spans="2:3" ht="15.75" customHeight="1" x14ac:dyDescent="0.25">
      <c r="B506" s="366"/>
      <c r="C506" s="366"/>
    </row>
    <row r="507" spans="2:3" ht="15.75" customHeight="1" x14ac:dyDescent="0.25">
      <c r="B507" s="366"/>
      <c r="C507" s="366"/>
    </row>
    <row r="508" spans="2:3" ht="15.75" customHeight="1" x14ac:dyDescent="0.25">
      <c r="B508" s="366"/>
      <c r="C508" s="366"/>
    </row>
    <row r="509" spans="2:3" ht="15.75" customHeight="1" x14ac:dyDescent="0.25">
      <c r="B509" s="366"/>
      <c r="C509" s="366"/>
    </row>
    <row r="510" spans="2:3" ht="15.75" customHeight="1" x14ac:dyDescent="0.25">
      <c r="B510" s="366"/>
      <c r="C510" s="366"/>
    </row>
    <row r="511" spans="2:3" ht="15.75" customHeight="1" x14ac:dyDescent="0.25">
      <c r="B511" s="366"/>
      <c r="C511" s="366"/>
    </row>
    <row r="512" spans="2:3" ht="15.75" customHeight="1" x14ac:dyDescent="0.25">
      <c r="B512" s="366"/>
      <c r="C512" s="366"/>
    </row>
    <row r="513" spans="2:3" ht="15.75" customHeight="1" x14ac:dyDescent="0.25">
      <c r="B513" s="366"/>
      <c r="C513" s="366"/>
    </row>
    <row r="514" spans="2:3" ht="15.75" customHeight="1" x14ac:dyDescent="0.25">
      <c r="B514" s="366"/>
      <c r="C514" s="366"/>
    </row>
    <row r="515" spans="2:3" ht="15.75" customHeight="1" x14ac:dyDescent="0.25">
      <c r="B515" s="366"/>
      <c r="C515" s="366"/>
    </row>
    <row r="516" spans="2:3" ht="15.75" customHeight="1" x14ac:dyDescent="0.25">
      <c r="B516" s="366"/>
      <c r="C516" s="366"/>
    </row>
    <row r="517" spans="2:3" ht="15.75" customHeight="1" x14ac:dyDescent="0.25">
      <c r="B517" s="366"/>
      <c r="C517" s="366"/>
    </row>
    <row r="518" spans="2:3" ht="15.75" customHeight="1" x14ac:dyDescent="0.25">
      <c r="B518" s="366"/>
      <c r="C518" s="366"/>
    </row>
    <row r="519" spans="2:3" ht="15.75" customHeight="1" x14ac:dyDescent="0.25">
      <c r="B519" s="366"/>
      <c r="C519" s="366"/>
    </row>
    <row r="520" spans="2:3" ht="15.75" customHeight="1" x14ac:dyDescent="0.25">
      <c r="B520" s="366"/>
      <c r="C520" s="366"/>
    </row>
    <row r="521" spans="2:3" ht="15.75" customHeight="1" x14ac:dyDescent="0.25">
      <c r="B521" s="366"/>
      <c r="C521" s="366"/>
    </row>
    <row r="522" spans="2:3" ht="15.75" customHeight="1" x14ac:dyDescent="0.25">
      <c r="B522" s="366"/>
      <c r="C522" s="366"/>
    </row>
    <row r="523" spans="2:3" ht="15.75" customHeight="1" x14ac:dyDescent="0.25">
      <c r="B523" s="366"/>
      <c r="C523" s="366"/>
    </row>
    <row r="524" spans="2:3" ht="15.75" customHeight="1" x14ac:dyDescent="0.25">
      <c r="B524" s="366"/>
      <c r="C524" s="366"/>
    </row>
    <row r="525" spans="2:3" ht="15.75" customHeight="1" x14ac:dyDescent="0.25">
      <c r="B525" s="366"/>
      <c r="C525" s="366"/>
    </row>
    <row r="526" spans="2:3" ht="15.75" customHeight="1" x14ac:dyDescent="0.25">
      <c r="B526" s="366"/>
      <c r="C526" s="366"/>
    </row>
    <row r="527" spans="2:3" ht="15.75" customHeight="1" x14ac:dyDescent="0.25">
      <c r="B527" s="366"/>
      <c r="C527" s="366"/>
    </row>
    <row r="528" spans="2:3" ht="15.75" customHeight="1" x14ac:dyDescent="0.25">
      <c r="B528" s="366"/>
      <c r="C528" s="366"/>
    </row>
    <row r="529" spans="2:3" ht="15.75" customHeight="1" x14ac:dyDescent="0.25">
      <c r="B529" s="366"/>
      <c r="C529" s="366"/>
    </row>
    <row r="530" spans="2:3" ht="15.75" customHeight="1" x14ac:dyDescent="0.25">
      <c r="B530" s="366"/>
      <c r="C530" s="366"/>
    </row>
    <row r="531" spans="2:3" ht="15.75" customHeight="1" x14ac:dyDescent="0.25">
      <c r="B531" s="366"/>
      <c r="C531" s="366"/>
    </row>
    <row r="532" spans="2:3" ht="15.75" customHeight="1" x14ac:dyDescent="0.25">
      <c r="B532" s="366"/>
      <c r="C532" s="366"/>
    </row>
    <row r="533" spans="2:3" ht="15.75" customHeight="1" x14ac:dyDescent="0.25">
      <c r="B533" s="366"/>
      <c r="C533" s="366"/>
    </row>
    <row r="534" spans="2:3" ht="15.75" customHeight="1" x14ac:dyDescent="0.25">
      <c r="B534" s="366"/>
      <c r="C534" s="366"/>
    </row>
    <row r="535" spans="2:3" ht="15.75" customHeight="1" x14ac:dyDescent="0.25">
      <c r="B535" s="366"/>
      <c r="C535" s="366"/>
    </row>
    <row r="536" spans="2:3" ht="15.75" customHeight="1" x14ac:dyDescent="0.25">
      <c r="B536" s="366"/>
      <c r="C536" s="366"/>
    </row>
    <row r="537" spans="2:3" ht="15.75" customHeight="1" x14ac:dyDescent="0.25">
      <c r="B537" s="366"/>
      <c r="C537" s="366"/>
    </row>
    <row r="538" spans="2:3" ht="15.75" customHeight="1" x14ac:dyDescent="0.25">
      <c r="B538" s="366"/>
      <c r="C538" s="366"/>
    </row>
    <row r="539" spans="2:3" ht="15.75" customHeight="1" x14ac:dyDescent="0.25">
      <c r="B539" s="366"/>
      <c r="C539" s="366"/>
    </row>
    <row r="540" spans="2:3" ht="15.75" customHeight="1" x14ac:dyDescent="0.25">
      <c r="B540" s="366"/>
      <c r="C540" s="366"/>
    </row>
    <row r="541" spans="2:3" ht="15.75" customHeight="1" x14ac:dyDescent="0.25">
      <c r="B541" s="366"/>
      <c r="C541" s="366"/>
    </row>
    <row r="542" spans="2:3" ht="15.75" customHeight="1" x14ac:dyDescent="0.25">
      <c r="B542" s="366"/>
      <c r="C542" s="366"/>
    </row>
    <row r="543" spans="2:3" ht="15.75" customHeight="1" x14ac:dyDescent="0.25">
      <c r="B543" s="366"/>
      <c r="C543" s="366"/>
    </row>
    <row r="544" spans="2:3" ht="15.75" customHeight="1" x14ac:dyDescent="0.25">
      <c r="B544" s="366"/>
      <c r="C544" s="366"/>
    </row>
    <row r="545" spans="2:3" ht="15.75" customHeight="1" x14ac:dyDescent="0.25">
      <c r="B545" s="366"/>
      <c r="C545" s="366"/>
    </row>
    <row r="546" spans="2:3" ht="15.75" customHeight="1" x14ac:dyDescent="0.25">
      <c r="B546" s="366"/>
      <c r="C546" s="366"/>
    </row>
    <row r="547" spans="2:3" ht="15.75" customHeight="1" x14ac:dyDescent="0.25">
      <c r="B547" s="366"/>
      <c r="C547" s="366"/>
    </row>
    <row r="548" spans="2:3" ht="15.75" customHeight="1" x14ac:dyDescent="0.25">
      <c r="B548" s="366"/>
      <c r="C548" s="366"/>
    </row>
    <row r="549" spans="2:3" ht="15.75" customHeight="1" x14ac:dyDescent="0.25">
      <c r="B549" s="366"/>
      <c r="C549" s="366"/>
    </row>
    <row r="550" spans="2:3" ht="15.75" customHeight="1" x14ac:dyDescent="0.25">
      <c r="B550" s="366"/>
      <c r="C550" s="366"/>
    </row>
    <row r="551" spans="2:3" ht="15.75" customHeight="1" x14ac:dyDescent="0.25">
      <c r="B551" s="366"/>
      <c r="C551" s="366"/>
    </row>
    <row r="552" spans="2:3" ht="15.75" customHeight="1" x14ac:dyDescent="0.25">
      <c r="B552" s="366"/>
      <c r="C552" s="366"/>
    </row>
    <row r="553" spans="2:3" ht="15.75" customHeight="1" x14ac:dyDescent="0.25">
      <c r="B553" s="366"/>
      <c r="C553" s="366"/>
    </row>
    <row r="554" spans="2:3" ht="15.75" customHeight="1" x14ac:dyDescent="0.25">
      <c r="B554" s="366"/>
      <c r="C554" s="366"/>
    </row>
    <row r="555" spans="2:3" ht="15.75" customHeight="1" x14ac:dyDescent="0.25">
      <c r="B555" s="366"/>
      <c r="C555" s="366"/>
    </row>
    <row r="556" spans="2:3" ht="15.75" customHeight="1" x14ac:dyDescent="0.25">
      <c r="B556" s="366"/>
      <c r="C556" s="366"/>
    </row>
    <row r="557" spans="2:3" ht="15.75" customHeight="1" x14ac:dyDescent="0.25">
      <c r="B557" s="366"/>
      <c r="C557" s="366"/>
    </row>
    <row r="558" spans="2:3" ht="15.75" customHeight="1" x14ac:dyDescent="0.25">
      <c r="B558" s="366"/>
      <c r="C558" s="366"/>
    </row>
    <row r="559" spans="2:3" ht="15.75" customHeight="1" x14ac:dyDescent="0.25">
      <c r="B559" s="366"/>
      <c r="C559" s="366"/>
    </row>
    <row r="560" spans="2:3" ht="15.75" customHeight="1" x14ac:dyDescent="0.25">
      <c r="B560" s="366"/>
      <c r="C560" s="366"/>
    </row>
    <row r="561" spans="2:3" ht="15.75" customHeight="1" x14ac:dyDescent="0.25">
      <c r="B561" s="366"/>
      <c r="C561" s="366"/>
    </row>
    <row r="562" spans="2:3" ht="15.75" customHeight="1" x14ac:dyDescent="0.25">
      <c r="B562" s="366"/>
      <c r="C562" s="366"/>
    </row>
    <row r="563" spans="2:3" ht="15.75" customHeight="1" x14ac:dyDescent="0.25">
      <c r="B563" s="366"/>
      <c r="C563" s="366"/>
    </row>
    <row r="564" spans="2:3" ht="15.75" customHeight="1" x14ac:dyDescent="0.25">
      <c r="B564" s="366"/>
      <c r="C564" s="366"/>
    </row>
    <row r="565" spans="2:3" ht="15.75" customHeight="1" x14ac:dyDescent="0.25">
      <c r="B565" s="366"/>
      <c r="C565" s="366"/>
    </row>
    <row r="566" spans="2:3" ht="15.75" customHeight="1" x14ac:dyDescent="0.25">
      <c r="B566" s="366"/>
      <c r="C566" s="366"/>
    </row>
    <row r="567" spans="2:3" ht="15.75" customHeight="1" x14ac:dyDescent="0.25">
      <c r="B567" s="366"/>
      <c r="C567" s="366"/>
    </row>
    <row r="568" spans="2:3" ht="15.75" customHeight="1" x14ac:dyDescent="0.25">
      <c r="B568" s="366"/>
      <c r="C568" s="366"/>
    </row>
    <row r="569" spans="2:3" ht="15.75" customHeight="1" x14ac:dyDescent="0.25">
      <c r="B569" s="366"/>
      <c r="C569" s="366"/>
    </row>
    <row r="570" spans="2:3" ht="15.75" customHeight="1" x14ac:dyDescent="0.25">
      <c r="B570" s="366"/>
      <c r="C570" s="366"/>
    </row>
    <row r="571" spans="2:3" ht="15.75" customHeight="1" x14ac:dyDescent="0.25">
      <c r="B571" s="366"/>
      <c r="C571" s="366"/>
    </row>
    <row r="572" spans="2:3" ht="15.75" customHeight="1" x14ac:dyDescent="0.25">
      <c r="B572" s="366"/>
      <c r="C572" s="366"/>
    </row>
    <row r="573" spans="2:3" ht="15.75" customHeight="1" x14ac:dyDescent="0.25">
      <c r="B573" s="366"/>
      <c r="C573" s="366"/>
    </row>
    <row r="574" spans="2:3" ht="15.75" customHeight="1" x14ac:dyDescent="0.25">
      <c r="B574" s="366"/>
      <c r="C574" s="366"/>
    </row>
    <row r="575" spans="2:3" ht="15.75" customHeight="1" x14ac:dyDescent="0.25">
      <c r="B575" s="366"/>
      <c r="C575" s="366"/>
    </row>
    <row r="576" spans="2:3" ht="15.75" customHeight="1" x14ac:dyDescent="0.25">
      <c r="B576" s="366"/>
      <c r="C576" s="366"/>
    </row>
    <row r="577" spans="2:3" ht="15.75" customHeight="1" x14ac:dyDescent="0.25">
      <c r="B577" s="366"/>
      <c r="C577" s="366"/>
    </row>
    <row r="578" spans="2:3" ht="15.75" customHeight="1" x14ac:dyDescent="0.25">
      <c r="B578" s="366"/>
      <c r="C578" s="366"/>
    </row>
    <row r="579" spans="2:3" ht="15.75" customHeight="1" x14ac:dyDescent="0.25">
      <c r="B579" s="366"/>
      <c r="C579" s="366"/>
    </row>
    <row r="580" spans="2:3" ht="15.75" customHeight="1" x14ac:dyDescent="0.25">
      <c r="B580" s="366"/>
      <c r="C580" s="366"/>
    </row>
    <row r="581" spans="2:3" ht="15.75" customHeight="1" x14ac:dyDescent="0.25">
      <c r="B581" s="366"/>
      <c r="C581" s="366"/>
    </row>
    <row r="582" spans="2:3" ht="15.75" customHeight="1" x14ac:dyDescent="0.25">
      <c r="B582" s="366"/>
      <c r="C582" s="366"/>
    </row>
    <row r="583" spans="2:3" ht="15.75" customHeight="1" x14ac:dyDescent="0.25">
      <c r="B583" s="366"/>
      <c r="C583" s="366"/>
    </row>
    <row r="584" spans="2:3" ht="15.75" customHeight="1" x14ac:dyDescent="0.25">
      <c r="B584" s="366"/>
      <c r="C584" s="366"/>
    </row>
    <row r="585" spans="2:3" ht="15.75" customHeight="1" x14ac:dyDescent="0.25">
      <c r="B585" s="366"/>
      <c r="C585" s="366"/>
    </row>
    <row r="586" spans="2:3" ht="15.75" customHeight="1" x14ac:dyDescent="0.25">
      <c r="B586" s="366"/>
      <c r="C586" s="366"/>
    </row>
    <row r="587" spans="2:3" ht="15.75" customHeight="1" x14ac:dyDescent="0.25">
      <c r="B587" s="366"/>
      <c r="C587" s="366"/>
    </row>
    <row r="588" spans="2:3" ht="15.75" customHeight="1" x14ac:dyDescent="0.25">
      <c r="B588" s="366"/>
      <c r="C588" s="366"/>
    </row>
    <row r="589" spans="2:3" ht="15.75" customHeight="1" x14ac:dyDescent="0.25">
      <c r="B589" s="366"/>
      <c r="C589" s="366"/>
    </row>
    <row r="590" spans="2:3" ht="15.75" customHeight="1" x14ac:dyDescent="0.25">
      <c r="B590" s="366"/>
      <c r="C590" s="366"/>
    </row>
    <row r="591" spans="2:3" ht="15.75" customHeight="1" x14ac:dyDescent="0.25">
      <c r="B591" s="366"/>
      <c r="C591" s="366"/>
    </row>
    <row r="592" spans="2:3" ht="15.75" customHeight="1" x14ac:dyDescent="0.25">
      <c r="B592" s="366"/>
      <c r="C592" s="366"/>
    </row>
    <row r="593" spans="2:3" ht="15.75" customHeight="1" x14ac:dyDescent="0.25">
      <c r="B593" s="366"/>
      <c r="C593" s="366"/>
    </row>
    <row r="594" spans="2:3" ht="15.75" customHeight="1" x14ac:dyDescent="0.25">
      <c r="B594" s="366"/>
      <c r="C594" s="366"/>
    </row>
    <row r="595" spans="2:3" ht="15.75" customHeight="1" x14ac:dyDescent="0.25">
      <c r="B595" s="366"/>
      <c r="C595" s="366"/>
    </row>
    <row r="596" spans="2:3" ht="15.75" customHeight="1" x14ac:dyDescent="0.25">
      <c r="B596" s="366"/>
      <c r="C596" s="366"/>
    </row>
    <row r="597" spans="2:3" ht="15.75" customHeight="1" x14ac:dyDescent="0.25">
      <c r="B597" s="366"/>
      <c r="C597" s="366"/>
    </row>
    <row r="598" spans="2:3" ht="15.75" customHeight="1" x14ac:dyDescent="0.25">
      <c r="B598" s="366"/>
      <c r="C598" s="366"/>
    </row>
    <row r="599" spans="2:3" ht="15.75" customHeight="1" x14ac:dyDescent="0.25">
      <c r="B599" s="366"/>
      <c r="C599" s="366"/>
    </row>
    <row r="600" spans="2:3" ht="15.75" customHeight="1" x14ac:dyDescent="0.25">
      <c r="B600" s="366"/>
      <c r="C600" s="366"/>
    </row>
    <row r="601" spans="2:3" ht="15.75" customHeight="1" x14ac:dyDescent="0.25">
      <c r="B601" s="366"/>
      <c r="C601" s="366"/>
    </row>
    <row r="602" spans="2:3" ht="15.75" customHeight="1" x14ac:dyDescent="0.25">
      <c r="B602" s="366"/>
      <c r="C602" s="366"/>
    </row>
    <row r="603" spans="2:3" ht="15.75" customHeight="1" x14ac:dyDescent="0.25">
      <c r="B603" s="366"/>
      <c r="C603" s="366"/>
    </row>
    <row r="604" spans="2:3" ht="15.75" customHeight="1" x14ac:dyDescent="0.25">
      <c r="B604" s="366"/>
      <c r="C604" s="366"/>
    </row>
    <row r="605" spans="2:3" ht="15.75" customHeight="1" x14ac:dyDescent="0.25">
      <c r="B605" s="366"/>
      <c r="C605" s="366"/>
    </row>
    <row r="606" spans="2:3" ht="15.75" customHeight="1" x14ac:dyDescent="0.25">
      <c r="B606" s="366"/>
      <c r="C606" s="366"/>
    </row>
    <row r="607" spans="2:3" ht="15.75" customHeight="1" x14ac:dyDescent="0.25">
      <c r="B607" s="366"/>
      <c r="C607" s="366"/>
    </row>
    <row r="608" spans="2:3" ht="15.75" customHeight="1" x14ac:dyDescent="0.25">
      <c r="B608" s="366"/>
      <c r="C608" s="366"/>
    </row>
    <row r="609" spans="2:3" ht="15.75" customHeight="1" x14ac:dyDescent="0.25">
      <c r="B609" s="366"/>
      <c r="C609" s="366"/>
    </row>
    <row r="610" spans="2:3" ht="15.75" customHeight="1" x14ac:dyDescent="0.25">
      <c r="B610" s="366"/>
      <c r="C610" s="366"/>
    </row>
    <row r="611" spans="2:3" ht="15.75" customHeight="1" x14ac:dyDescent="0.25">
      <c r="B611" s="366"/>
      <c r="C611" s="366"/>
    </row>
    <row r="612" spans="2:3" ht="15.75" customHeight="1" x14ac:dyDescent="0.25">
      <c r="B612" s="366"/>
      <c r="C612" s="366"/>
    </row>
    <row r="613" spans="2:3" ht="15.75" customHeight="1" x14ac:dyDescent="0.25">
      <c r="B613" s="366"/>
      <c r="C613" s="366"/>
    </row>
    <row r="614" spans="2:3" ht="15.75" customHeight="1" x14ac:dyDescent="0.25">
      <c r="B614" s="366"/>
      <c r="C614" s="366"/>
    </row>
    <row r="615" spans="2:3" ht="15.75" customHeight="1" x14ac:dyDescent="0.25">
      <c r="B615" s="366"/>
      <c r="C615" s="366"/>
    </row>
    <row r="616" spans="2:3" ht="15.75" customHeight="1" x14ac:dyDescent="0.25">
      <c r="B616" s="366"/>
      <c r="C616" s="366"/>
    </row>
    <row r="617" spans="2:3" ht="15.75" customHeight="1" x14ac:dyDescent="0.25">
      <c r="B617" s="366"/>
      <c r="C617" s="366"/>
    </row>
    <row r="618" spans="2:3" ht="15.75" customHeight="1" x14ac:dyDescent="0.25">
      <c r="B618" s="366"/>
      <c r="C618" s="366"/>
    </row>
    <row r="619" spans="2:3" ht="15.75" customHeight="1" x14ac:dyDescent="0.25">
      <c r="B619" s="366"/>
      <c r="C619" s="366"/>
    </row>
    <row r="620" spans="2:3" ht="15.75" customHeight="1" x14ac:dyDescent="0.25">
      <c r="B620" s="366"/>
      <c r="C620" s="366"/>
    </row>
    <row r="621" spans="2:3" ht="15.75" customHeight="1" x14ac:dyDescent="0.25">
      <c r="B621" s="366"/>
      <c r="C621" s="366"/>
    </row>
    <row r="622" spans="2:3" ht="15.75" customHeight="1" x14ac:dyDescent="0.25">
      <c r="B622" s="366"/>
      <c r="C622" s="366"/>
    </row>
    <row r="623" spans="2:3" ht="15.75" customHeight="1" x14ac:dyDescent="0.25">
      <c r="B623" s="366"/>
      <c r="C623" s="366"/>
    </row>
    <row r="624" spans="2:3" ht="15.75" customHeight="1" x14ac:dyDescent="0.25">
      <c r="B624" s="366"/>
      <c r="C624" s="366"/>
    </row>
    <row r="625" spans="2:3" ht="15.75" customHeight="1" x14ac:dyDescent="0.25">
      <c r="B625" s="366"/>
      <c r="C625" s="366"/>
    </row>
    <row r="626" spans="2:3" ht="15.75" customHeight="1" x14ac:dyDescent="0.25">
      <c r="B626" s="366"/>
      <c r="C626" s="366"/>
    </row>
    <row r="627" spans="2:3" ht="15.75" customHeight="1" x14ac:dyDescent="0.25">
      <c r="B627" s="366"/>
      <c r="C627" s="366"/>
    </row>
    <row r="628" spans="2:3" ht="15.75" customHeight="1" x14ac:dyDescent="0.25">
      <c r="B628" s="366"/>
      <c r="C628" s="366"/>
    </row>
    <row r="629" spans="2:3" ht="15.75" customHeight="1" x14ac:dyDescent="0.25">
      <c r="B629" s="366"/>
      <c r="C629" s="366"/>
    </row>
    <row r="630" spans="2:3" ht="15.75" customHeight="1" x14ac:dyDescent="0.25">
      <c r="B630" s="366"/>
      <c r="C630" s="366"/>
    </row>
    <row r="631" spans="2:3" ht="15.75" customHeight="1" x14ac:dyDescent="0.25">
      <c r="B631" s="366"/>
      <c r="C631" s="366"/>
    </row>
    <row r="632" spans="2:3" ht="15.75" customHeight="1" x14ac:dyDescent="0.25">
      <c r="B632" s="366"/>
      <c r="C632" s="366"/>
    </row>
    <row r="633" spans="2:3" ht="15.75" customHeight="1" x14ac:dyDescent="0.25">
      <c r="B633" s="366"/>
      <c r="C633" s="366"/>
    </row>
    <row r="634" spans="2:3" ht="15.75" customHeight="1" x14ac:dyDescent="0.25">
      <c r="B634" s="366"/>
      <c r="C634" s="366"/>
    </row>
    <row r="635" spans="2:3" ht="15.75" customHeight="1" x14ac:dyDescent="0.25">
      <c r="B635" s="366"/>
      <c r="C635" s="366"/>
    </row>
    <row r="636" spans="2:3" ht="15.75" customHeight="1" x14ac:dyDescent="0.25">
      <c r="B636" s="366"/>
      <c r="C636" s="366"/>
    </row>
    <row r="637" spans="2:3" ht="15.75" customHeight="1" x14ac:dyDescent="0.25">
      <c r="B637" s="366"/>
      <c r="C637" s="366"/>
    </row>
    <row r="638" spans="2:3" ht="15.75" customHeight="1" x14ac:dyDescent="0.25">
      <c r="B638" s="366"/>
      <c r="C638" s="366"/>
    </row>
    <row r="639" spans="2:3" ht="15.75" customHeight="1" x14ac:dyDescent="0.25">
      <c r="B639" s="366"/>
      <c r="C639" s="366"/>
    </row>
    <row r="640" spans="2:3" ht="15.75" customHeight="1" x14ac:dyDescent="0.25">
      <c r="B640" s="366"/>
      <c r="C640" s="366"/>
    </row>
    <row r="641" spans="2:3" ht="15.75" customHeight="1" x14ac:dyDescent="0.25">
      <c r="B641" s="366"/>
      <c r="C641" s="366"/>
    </row>
    <row r="642" spans="2:3" ht="15.75" customHeight="1" x14ac:dyDescent="0.25">
      <c r="B642" s="366"/>
      <c r="C642" s="366"/>
    </row>
    <row r="643" spans="2:3" ht="15.75" customHeight="1" x14ac:dyDescent="0.25">
      <c r="B643" s="366"/>
      <c r="C643" s="366"/>
    </row>
    <row r="644" spans="2:3" ht="15.75" customHeight="1" x14ac:dyDescent="0.25">
      <c r="B644" s="366"/>
      <c r="C644" s="366"/>
    </row>
    <row r="645" spans="2:3" ht="15.75" customHeight="1" x14ac:dyDescent="0.25">
      <c r="B645" s="366"/>
      <c r="C645" s="366"/>
    </row>
    <row r="646" spans="2:3" ht="15.75" customHeight="1" x14ac:dyDescent="0.25">
      <c r="B646" s="366"/>
      <c r="C646" s="366"/>
    </row>
    <row r="647" spans="2:3" ht="15.75" customHeight="1" x14ac:dyDescent="0.25">
      <c r="B647" s="366"/>
      <c r="C647" s="366"/>
    </row>
    <row r="648" spans="2:3" ht="15.75" customHeight="1" x14ac:dyDescent="0.25">
      <c r="B648" s="366"/>
      <c r="C648" s="366"/>
    </row>
    <row r="649" spans="2:3" ht="15.75" customHeight="1" x14ac:dyDescent="0.25">
      <c r="B649" s="366"/>
      <c r="C649" s="366"/>
    </row>
    <row r="650" spans="2:3" ht="15.75" customHeight="1" x14ac:dyDescent="0.25">
      <c r="B650" s="366"/>
      <c r="C650" s="366"/>
    </row>
    <row r="651" spans="2:3" ht="15.75" customHeight="1" x14ac:dyDescent="0.25">
      <c r="B651" s="366"/>
      <c r="C651" s="366"/>
    </row>
    <row r="652" spans="2:3" ht="15.75" customHeight="1" x14ac:dyDescent="0.25">
      <c r="B652" s="366"/>
      <c r="C652" s="366"/>
    </row>
    <row r="653" spans="2:3" ht="15.75" customHeight="1" x14ac:dyDescent="0.25">
      <c r="B653" s="366"/>
      <c r="C653" s="366"/>
    </row>
    <row r="654" spans="2:3" ht="15.75" customHeight="1" x14ac:dyDescent="0.25">
      <c r="B654" s="366"/>
      <c r="C654" s="366"/>
    </row>
    <row r="655" spans="2:3" ht="15.75" customHeight="1" x14ac:dyDescent="0.25">
      <c r="B655" s="366"/>
      <c r="C655" s="366"/>
    </row>
    <row r="656" spans="2:3" ht="15.75" customHeight="1" x14ac:dyDescent="0.25">
      <c r="B656" s="366"/>
      <c r="C656" s="366"/>
    </row>
    <row r="657" spans="2:3" ht="15.75" customHeight="1" x14ac:dyDescent="0.25">
      <c r="B657" s="366"/>
      <c r="C657" s="366"/>
    </row>
    <row r="658" spans="2:3" ht="15.75" customHeight="1" x14ac:dyDescent="0.25">
      <c r="B658" s="366"/>
      <c r="C658" s="366"/>
    </row>
    <row r="659" spans="2:3" ht="15.75" customHeight="1" x14ac:dyDescent="0.25">
      <c r="B659" s="366"/>
      <c r="C659" s="366"/>
    </row>
    <row r="660" spans="2:3" ht="15.75" customHeight="1" x14ac:dyDescent="0.25">
      <c r="B660" s="366"/>
      <c r="C660" s="366"/>
    </row>
    <row r="661" spans="2:3" ht="15.75" customHeight="1" x14ac:dyDescent="0.25">
      <c r="B661" s="366"/>
      <c r="C661" s="366"/>
    </row>
    <row r="662" spans="2:3" ht="15.75" customHeight="1" x14ac:dyDescent="0.25">
      <c r="B662" s="366"/>
      <c r="C662" s="366"/>
    </row>
    <row r="663" spans="2:3" ht="15.75" customHeight="1" x14ac:dyDescent="0.25">
      <c r="B663" s="366"/>
      <c r="C663" s="366"/>
    </row>
    <row r="664" spans="2:3" ht="15.75" customHeight="1" x14ac:dyDescent="0.25">
      <c r="B664" s="366"/>
      <c r="C664" s="366"/>
    </row>
    <row r="665" spans="2:3" ht="15.75" customHeight="1" x14ac:dyDescent="0.25">
      <c r="B665" s="366"/>
      <c r="C665" s="366"/>
    </row>
    <row r="666" spans="2:3" ht="15.75" customHeight="1" x14ac:dyDescent="0.25">
      <c r="B666" s="366"/>
      <c r="C666" s="366"/>
    </row>
    <row r="667" spans="2:3" ht="15.75" customHeight="1" x14ac:dyDescent="0.25">
      <c r="B667" s="366"/>
      <c r="C667" s="366"/>
    </row>
    <row r="668" spans="2:3" ht="15.75" customHeight="1" x14ac:dyDescent="0.25">
      <c r="B668" s="366"/>
      <c r="C668" s="366"/>
    </row>
    <row r="669" spans="2:3" ht="15.75" customHeight="1" x14ac:dyDescent="0.25">
      <c r="B669" s="366"/>
      <c r="C669" s="366"/>
    </row>
    <row r="670" spans="2:3" ht="15.75" customHeight="1" x14ac:dyDescent="0.25">
      <c r="B670" s="366"/>
      <c r="C670" s="366"/>
    </row>
    <row r="671" spans="2:3" ht="15.75" customHeight="1" x14ac:dyDescent="0.25">
      <c r="B671" s="366"/>
      <c r="C671" s="366"/>
    </row>
    <row r="672" spans="2:3" ht="15.75" customHeight="1" x14ac:dyDescent="0.25">
      <c r="B672" s="366"/>
      <c r="C672" s="366"/>
    </row>
    <row r="673" spans="2:3" ht="15.75" customHeight="1" x14ac:dyDescent="0.25">
      <c r="B673" s="366"/>
      <c r="C673" s="366"/>
    </row>
    <row r="674" spans="2:3" ht="15.75" customHeight="1" x14ac:dyDescent="0.25">
      <c r="B674" s="366"/>
      <c r="C674" s="366"/>
    </row>
    <row r="675" spans="2:3" ht="15.75" customHeight="1" x14ac:dyDescent="0.25">
      <c r="B675" s="366"/>
      <c r="C675" s="366"/>
    </row>
    <row r="676" spans="2:3" ht="15.75" customHeight="1" x14ac:dyDescent="0.25">
      <c r="B676" s="366"/>
      <c r="C676" s="366"/>
    </row>
    <row r="677" spans="2:3" ht="15.75" customHeight="1" x14ac:dyDescent="0.25">
      <c r="B677" s="366"/>
      <c r="C677" s="366"/>
    </row>
    <row r="678" spans="2:3" ht="15.75" customHeight="1" x14ac:dyDescent="0.25">
      <c r="B678" s="366"/>
      <c r="C678" s="366"/>
    </row>
    <row r="679" spans="2:3" ht="15.75" customHeight="1" x14ac:dyDescent="0.25">
      <c r="B679" s="366"/>
      <c r="C679" s="366"/>
    </row>
    <row r="680" spans="2:3" ht="15.75" customHeight="1" x14ac:dyDescent="0.25">
      <c r="B680" s="366"/>
      <c r="C680" s="366"/>
    </row>
    <row r="681" spans="2:3" ht="15.75" customHeight="1" x14ac:dyDescent="0.25">
      <c r="B681" s="366"/>
      <c r="C681" s="366"/>
    </row>
    <row r="682" spans="2:3" ht="15.75" customHeight="1" x14ac:dyDescent="0.25">
      <c r="B682" s="366"/>
      <c r="C682" s="366"/>
    </row>
    <row r="683" spans="2:3" ht="15.75" customHeight="1" x14ac:dyDescent="0.25">
      <c r="B683" s="366"/>
      <c r="C683" s="366"/>
    </row>
    <row r="684" spans="2:3" ht="15.75" customHeight="1" x14ac:dyDescent="0.25">
      <c r="B684" s="366"/>
      <c r="C684" s="366"/>
    </row>
    <row r="685" spans="2:3" ht="15.75" customHeight="1" x14ac:dyDescent="0.25">
      <c r="B685" s="366"/>
      <c r="C685" s="366"/>
    </row>
    <row r="686" spans="2:3" ht="15.75" customHeight="1" x14ac:dyDescent="0.25">
      <c r="B686" s="366"/>
      <c r="C686" s="366"/>
    </row>
    <row r="687" spans="2:3" ht="15.75" customHeight="1" x14ac:dyDescent="0.25">
      <c r="B687" s="366"/>
      <c r="C687" s="366"/>
    </row>
    <row r="688" spans="2:3" ht="15.75" customHeight="1" x14ac:dyDescent="0.25">
      <c r="B688" s="366"/>
      <c r="C688" s="366"/>
    </row>
    <row r="689" spans="2:3" ht="15.75" customHeight="1" x14ac:dyDescent="0.25">
      <c r="B689" s="366"/>
      <c r="C689" s="366"/>
    </row>
    <row r="690" spans="2:3" ht="15.75" customHeight="1" x14ac:dyDescent="0.25">
      <c r="B690" s="366"/>
      <c r="C690" s="366"/>
    </row>
    <row r="691" spans="2:3" ht="15.75" customHeight="1" x14ac:dyDescent="0.25">
      <c r="B691" s="366"/>
      <c r="C691" s="366"/>
    </row>
    <row r="692" spans="2:3" ht="15.75" customHeight="1" x14ac:dyDescent="0.25">
      <c r="B692" s="366"/>
      <c r="C692" s="366"/>
    </row>
    <row r="693" spans="2:3" ht="15.75" customHeight="1" x14ac:dyDescent="0.25">
      <c r="B693" s="366"/>
      <c r="C693" s="366"/>
    </row>
    <row r="694" spans="2:3" ht="15.75" customHeight="1" x14ac:dyDescent="0.25">
      <c r="B694" s="366"/>
      <c r="C694" s="366"/>
    </row>
    <row r="695" spans="2:3" ht="15.75" customHeight="1" x14ac:dyDescent="0.25">
      <c r="B695" s="366"/>
      <c r="C695" s="366"/>
    </row>
    <row r="696" spans="2:3" ht="15.75" customHeight="1" x14ac:dyDescent="0.25">
      <c r="B696" s="366"/>
      <c r="C696" s="366"/>
    </row>
    <row r="697" spans="2:3" ht="15.75" customHeight="1" x14ac:dyDescent="0.25">
      <c r="B697" s="366"/>
      <c r="C697" s="366"/>
    </row>
    <row r="698" spans="2:3" ht="15.75" customHeight="1" x14ac:dyDescent="0.25">
      <c r="B698" s="366"/>
      <c r="C698" s="366"/>
    </row>
    <row r="699" spans="2:3" ht="15.75" customHeight="1" x14ac:dyDescent="0.25">
      <c r="B699" s="366"/>
      <c r="C699" s="366"/>
    </row>
    <row r="700" spans="2:3" ht="15.75" customHeight="1" x14ac:dyDescent="0.25">
      <c r="B700" s="366"/>
      <c r="C700" s="366"/>
    </row>
    <row r="701" spans="2:3" ht="15.75" customHeight="1" x14ac:dyDescent="0.25">
      <c r="B701" s="366"/>
      <c r="C701" s="366"/>
    </row>
    <row r="702" spans="2:3" ht="15.75" customHeight="1" x14ac:dyDescent="0.25">
      <c r="B702" s="366"/>
      <c r="C702" s="366"/>
    </row>
    <row r="703" spans="2:3" ht="15.75" customHeight="1" x14ac:dyDescent="0.25">
      <c r="B703" s="366"/>
      <c r="C703" s="366"/>
    </row>
    <row r="704" spans="2:3" ht="15.75" customHeight="1" x14ac:dyDescent="0.25">
      <c r="B704" s="366"/>
      <c r="C704" s="366"/>
    </row>
    <row r="705" spans="2:3" ht="15.75" customHeight="1" x14ac:dyDescent="0.25">
      <c r="B705" s="366"/>
      <c r="C705" s="366"/>
    </row>
    <row r="706" spans="2:3" ht="15.75" customHeight="1" x14ac:dyDescent="0.25">
      <c r="B706" s="366"/>
      <c r="C706" s="366"/>
    </row>
    <row r="707" spans="2:3" ht="15.75" customHeight="1" x14ac:dyDescent="0.25">
      <c r="B707" s="366"/>
      <c r="C707" s="366"/>
    </row>
    <row r="708" spans="2:3" ht="15.75" customHeight="1" x14ac:dyDescent="0.25">
      <c r="B708" s="366"/>
      <c r="C708" s="366"/>
    </row>
    <row r="709" spans="2:3" ht="15.75" customHeight="1" x14ac:dyDescent="0.25">
      <c r="B709" s="366"/>
      <c r="C709" s="366"/>
    </row>
    <row r="710" spans="2:3" ht="15.75" customHeight="1" x14ac:dyDescent="0.25">
      <c r="B710" s="366"/>
      <c r="C710" s="366"/>
    </row>
    <row r="711" spans="2:3" ht="15.75" customHeight="1" x14ac:dyDescent="0.25">
      <c r="B711" s="366"/>
      <c r="C711" s="366"/>
    </row>
    <row r="712" spans="2:3" ht="15.75" customHeight="1" x14ac:dyDescent="0.25">
      <c r="B712" s="366"/>
      <c r="C712" s="366"/>
    </row>
    <row r="713" spans="2:3" ht="15.75" customHeight="1" x14ac:dyDescent="0.25">
      <c r="B713" s="366"/>
      <c r="C713" s="366"/>
    </row>
    <row r="714" spans="2:3" ht="15.75" customHeight="1" x14ac:dyDescent="0.25">
      <c r="B714" s="366"/>
      <c r="C714" s="366"/>
    </row>
    <row r="715" spans="2:3" ht="15.75" customHeight="1" x14ac:dyDescent="0.25">
      <c r="B715" s="366"/>
      <c r="C715" s="366"/>
    </row>
    <row r="716" spans="2:3" ht="15.75" customHeight="1" x14ac:dyDescent="0.25">
      <c r="B716" s="366"/>
      <c r="C716" s="366"/>
    </row>
    <row r="717" spans="2:3" ht="15.75" customHeight="1" x14ac:dyDescent="0.25">
      <c r="B717" s="366"/>
      <c r="C717" s="366"/>
    </row>
    <row r="718" spans="2:3" ht="15.75" customHeight="1" x14ac:dyDescent="0.25">
      <c r="B718" s="366"/>
      <c r="C718" s="366"/>
    </row>
    <row r="719" spans="2:3" ht="15.75" customHeight="1" x14ac:dyDescent="0.25">
      <c r="B719" s="366"/>
      <c r="C719" s="366"/>
    </row>
    <row r="720" spans="2:3" ht="15.75" customHeight="1" x14ac:dyDescent="0.25">
      <c r="B720" s="366"/>
      <c r="C720" s="366"/>
    </row>
    <row r="721" spans="2:3" ht="15.75" customHeight="1" x14ac:dyDescent="0.25">
      <c r="B721" s="366"/>
      <c r="C721" s="366"/>
    </row>
    <row r="722" spans="2:3" ht="15.75" customHeight="1" x14ac:dyDescent="0.25">
      <c r="B722" s="366"/>
      <c r="C722" s="366"/>
    </row>
    <row r="723" spans="2:3" ht="15.75" customHeight="1" x14ac:dyDescent="0.25">
      <c r="B723" s="366"/>
      <c r="C723" s="366"/>
    </row>
    <row r="724" spans="2:3" ht="15.75" customHeight="1" x14ac:dyDescent="0.25">
      <c r="B724" s="366"/>
      <c r="C724" s="366"/>
    </row>
    <row r="725" spans="2:3" ht="15.75" customHeight="1" x14ac:dyDescent="0.25">
      <c r="B725" s="366"/>
      <c r="C725" s="366"/>
    </row>
    <row r="726" spans="2:3" ht="15.75" customHeight="1" x14ac:dyDescent="0.25">
      <c r="B726" s="366"/>
      <c r="C726" s="366"/>
    </row>
    <row r="727" spans="2:3" ht="15.75" customHeight="1" x14ac:dyDescent="0.25">
      <c r="B727" s="366"/>
      <c r="C727" s="366"/>
    </row>
    <row r="728" spans="2:3" ht="15.75" customHeight="1" x14ac:dyDescent="0.25">
      <c r="B728" s="366"/>
      <c r="C728" s="366"/>
    </row>
    <row r="729" spans="2:3" ht="15.75" customHeight="1" x14ac:dyDescent="0.25">
      <c r="B729" s="366"/>
      <c r="C729" s="366"/>
    </row>
    <row r="730" spans="2:3" ht="15.75" customHeight="1" x14ac:dyDescent="0.25">
      <c r="B730" s="366"/>
      <c r="C730" s="366"/>
    </row>
    <row r="731" spans="2:3" ht="15.75" customHeight="1" x14ac:dyDescent="0.25">
      <c r="B731" s="366"/>
      <c r="C731" s="366"/>
    </row>
    <row r="732" spans="2:3" ht="15.75" customHeight="1" x14ac:dyDescent="0.25">
      <c r="B732" s="366"/>
      <c r="C732" s="366"/>
    </row>
    <row r="733" spans="2:3" ht="15.75" customHeight="1" x14ac:dyDescent="0.25">
      <c r="B733" s="366"/>
      <c r="C733" s="366"/>
    </row>
    <row r="734" spans="2:3" ht="15.75" customHeight="1" x14ac:dyDescent="0.25">
      <c r="B734" s="366"/>
      <c r="C734" s="366"/>
    </row>
    <row r="735" spans="2:3" ht="15.75" customHeight="1" x14ac:dyDescent="0.25">
      <c r="B735" s="366"/>
      <c r="C735" s="366"/>
    </row>
    <row r="736" spans="2:3" ht="15.75" customHeight="1" x14ac:dyDescent="0.25">
      <c r="B736" s="366"/>
      <c r="C736" s="366"/>
    </row>
    <row r="737" spans="2:3" ht="15.75" customHeight="1" x14ac:dyDescent="0.25">
      <c r="B737" s="366"/>
      <c r="C737" s="366"/>
    </row>
    <row r="738" spans="2:3" ht="15.75" customHeight="1" x14ac:dyDescent="0.25">
      <c r="B738" s="366"/>
      <c r="C738" s="366"/>
    </row>
    <row r="739" spans="2:3" ht="15.75" customHeight="1" x14ac:dyDescent="0.25">
      <c r="B739" s="366"/>
      <c r="C739" s="366"/>
    </row>
    <row r="740" spans="2:3" ht="15.75" customHeight="1" x14ac:dyDescent="0.25">
      <c r="B740" s="366"/>
      <c r="C740" s="366"/>
    </row>
    <row r="741" spans="2:3" ht="15.75" customHeight="1" x14ac:dyDescent="0.25">
      <c r="B741" s="366"/>
      <c r="C741" s="366"/>
    </row>
    <row r="742" spans="2:3" ht="15.75" customHeight="1" x14ac:dyDescent="0.25">
      <c r="B742" s="366"/>
      <c r="C742" s="366"/>
    </row>
    <row r="743" spans="2:3" ht="15.75" customHeight="1" x14ac:dyDescent="0.25">
      <c r="B743" s="366"/>
      <c r="C743" s="366"/>
    </row>
    <row r="744" spans="2:3" ht="15.75" customHeight="1" x14ac:dyDescent="0.25">
      <c r="B744" s="366"/>
      <c r="C744" s="366"/>
    </row>
    <row r="745" spans="2:3" ht="15.75" customHeight="1" x14ac:dyDescent="0.25">
      <c r="B745" s="366"/>
      <c r="C745" s="366"/>
    </row>
    <row r="746" spans="2:3" ht="15.75" customHeight="1" x14ac:dyDescent="0.25">
      <c r="B746" s="366"/>
      <c r="C746" s="366"/>
    </row>
    <row r="747" spans="2:3" ht="15.75" customHeight="1" x14ac:dyDescent="0.25">
      <c r="B747" s="366"/>
      <c r="C747" s="366"/>
    </row>
    <row r="748" spans="2:3" ht="15.75" customHeight="1" x14ac:dyDescent="0.25">
      <c r="B748" s="366"/>
      <c r="C748" s="366"/>
    </row>
    <row r="749" spans="2:3" ht="15.75" customHeight="1" x14ac:dyDescent="0.25">
      <c r="B749" s="366"/>
      <c r="C749" s="366"/>
    </row>
    <row r="750" spans="2:3" ht="15.75" customHeight="1" x14ac:dyDescent="0.25">
      <c r="B750" s="366"/>
      <c r="C750" s="366"/>
    </row>
    <row r="751" spans="2:3" ht="15.75" customHeight="1" x14ac:dyDescent="0.25">
      <c r="B751" s="366"/>
      <c r="C751" s="366"/>
    </row>
    <row r="752" spans="2:3" ht="15.75" customHeight="1" x14ac:dyDescent="0.25">
      <c r="B752" s="366"/>
      <c r="C752" s="366"/>
    </row>
    <row r="753" spans="2:3" ht="15.75" customHeight="1" x14ac:dyDescent="0.25">
      <c r="B753" s="366"/>
      <c r="C753" s="366"/>
    </row>
    <row r="754" spans="2:3" ht="15.75" customHeight="1" x14ac:dyDescent="0.25">
      <c r="B754" s="366"/>
      <c r="C754" s="366"/>
    </row>
    <row r="755" spans="2:3" ht="15.75" customHeight="1" x14ac:dyDescent="0.25">
      <c r="B755" s="366"/>
      <c r="C755" s="366"/>
    </row>
    <row r="756" spans="2:3" ht="15.75" customHeight="1" x14ac:dyDescent="0.25">
      <c r="B756" s="366"/>
      <c r="C756" s="366"/>
    </row>
    <row r="757" spans="2:3" ht="15.75" customHeight="1" x14ac:dyDescent="0.25">
      <c r="B757" s="366"/>
      <c r="C757" s="366"/>
    </row>
    <row r="758" spans="2:3" ht="15.75" customHeight="1" x14ac:dyDescent="0.25">
      <c r="B758" s="366"/>
      <c r="C758" s="366"/>
    </row>
    <row r="759" spans="2:3" ht="15.75" customHeight="1" x14ac:dyDescent="0.25">
      <c r="B759" s="366"/>
      <c r="C759" s="366"/>
    </row>
    <row r="760" spans="2:3" ht="15.75" customHeight="1" x14ac:dyDescent="0.25">
      <c r="B760" s="366"/>
      <c r="C760" s="366"/>
    </row>
    <row r="761" spans="2:3" ht="15.75" customHeight="1" x14ac:dyDescent="0.25">
      <c r="B761" s="366"/>
      <c r="C761" s="366"/>
    </row>
    <row r="762" spans="2:3" ht="15.75" customHeight="1" x14ac:dyDescent="0.25">
      <c r="B762" s="366"/>
      <c r="C762" s="366"/>
    </row>
    <row r="763" spans="2:3" ht="15.75" customHeight="1" x14ac:dyDescent="0.25">
      <c r="B763" s="366"/>
      <c r="C763" s="366"/>
    </row>
    <row r="764" spans="2:3" ht="15.75" customHeight="1" x14ac:dyDescent="0.25">
      <c r="B764" s="366"/>
      <c r="C764" s="366"/>
    </row>
    <row r="765" spans="2:3" ht="15.75" customHeight="1" x14ac:dyDescent="0.25">
      <c r="B765" s="366"/>
      <c r="C765" s="366"/>
    </row>
    <row r="766" spans="2:3" ht="15.75" customHeight="1" x14ac:dyDescent="0.25">
      <c r="B766" s="366"/>
      <c r="C766" s="366"/>
    </row>
    <row r="767" spans="2:3" ht="15.75" customHeight="1" x14ac:dyDescent="0.25">
      <c r="B767" s="366"/>
      <c r="C767" s="366"/>
    </row>
    <row r="768" spans="2:3" ht="15.75" customHeight="1" x14ac:dyDescent="0.25">
      <c r="B768" s="366"/>
      <c r="C768" s="366"/>
    </row>
    <row r="769" spans="2:3" ht="15.75" customHeight="1" x14ac:dyDescent="0.25">
      <c r="B769" s="366"/>
      <c r="C769" s="366"/>
    </row>
    <row r="770" spans="2:3" ht="15.75" customHeight="1" x14ac:dyDescent="0.25">
      <c r="B770" s="366"/>
      <c r="C770" s="366"/>
    </row>
    <row r="771" spans="2:3" ht="15.75" customHeight="1" x14ac:dyDescent="0.25">
      <c r="B771" s="366"/>
      <c r="C771" s="366"/>
    </row>
    <row r="772" spans="2:3" ht="15.75" customHeight="1" x14ac:dyDescent="0.25">
      <c r="B772" s="366"/>
      <c r="C772" s="366"/>
    </row>
    <row r="773" spans="2:3" ht="15.75" customHeight="1" x14ac:dyDescent="0.25">
      <c r="B773" s="366"/>
      <c r="C773" s="366"/>
    </row>
    <row r="774" spans="2:3" ht="15.75" customHeight="1" x14ac:dyDescent="0.25">
      <c r="B774" s="366"/>
      <c r="C774" s="366"/>
    </row>
    <row r="775" spans="2:3" ht="15.75" customHeight="1" x14ac:dyDescent="0.25">
      <c r="B775" s="366"/>
      <c r="C775" s="366"/>
    </row>
    <row r="776" spans="2:3" ht="15.75" customHeight="1" x14ac:dyDescent="0.25">
      <c r="B776" s="366"/>
      <c r="C776" s="366"/>
    </row>
    <row r="777" spans="2:3" ht="15.75" customHeight="1" x14ac:dyDescent="0.25">
      <c r="B777" s="366"/>
      <c r="C777" s="366"/>
    </row>
    <row r="778" spans="2:3" ht="15.75" customHeight="1" x14ac:dyDescent="0.25">
      <c r="B778" s="366"/>
      <c r="C778" s="366"/>
    </row>
    <row r="779" spans="2:3" ht="15.75" customHeight="1" x14ac:dyDescent="0.25">
      <c r="B779" s="366"/>
      <c r="C779" s="366"/>
    </row>
    <row r="780" spans="2:3" ht="15.75" customHeight="1" x14ac:dyDescent="0.25">
      <c r="B780" s="366"/>
      <c r="C780" s="366"/>
    </row>
    <row r="781" spans="2:3" ht="15.75" customHeight="1" x14ac:dyDescent="0.25">
      <c r="B781" s="366"/>
      <c r="C781" s="366"/>
    </row>
    <row r="782" spans="2:3" ht="15.75" customHeight="1" x14ac:dyDescent="0.25">
      <c r="B782" s="366"/>
      <c r="C782" s="366"/>
    </row>
    <row r="783" spans="2:3" ht="15.75" customHeight="1" x14ac:dyDescent="0.25">
      <c r="B783" s="366"/>
      <c r="C783" s="366"/>
    </row>
    <row r="784" spans="2:3" ht="15.75" customHeight="1" x14ac:dyDescent="0.25">
      <c r="B784" s="366"/>
      <c r="C784" s="366"/>
    </row>
    <row r="785" spans="2:3" ht="15.75" customHeight="1" x14ac:dyDescent="0.25">
      <c r="B785" s="366"/>
      <c r="C785" s="366"/>
    </row>
    <row r="786" spans="2:3" ht="15.75" customHeight="1" x14ac:dyDescent="0.25">
      <c r="B786" s="366"/>
      <c r="C786" s="366"/>
    </row>
    <row r="787" spans="2:3" ht="15.75" customHeight="1" x14ac:dyDescent="0.25">
      <c r="B787" s="366"/>
      <c r="C787" s="366"/>
    </row>
    <row r="788" spans="2:3" ht="15.75" customHeight="1" x14ac:dyDescent="0.25">
      <c r="B788" s="366"/>
      <c r="C788" s="366"/>
    </row>
    <row r="789" spans="2:3" ht="15.75" customHeight="1" x14ac:dyDescent="0.25">
      <c r="B789" s="366"/>
      <c r="C789" s="366"/>
    </row>
    <row r="790" spans="2:3" ht="15.75" customHeight="1" x14ac:dyDescent="0.25">
      <c r="B790" s="366"/>
      <c r="C790" s="366"/>
    </row>
    <row r="791" spans="2:3" ht="15.75" customHeight="1" x14ac:dyDescent="0.25">
      <c r="B791" s="366"/>
      <c r="C791" s="366"/>
    </row>
    <row r="792" spans="2:3" ht="15.75" customHeight="1" x14ac:dyDescent="0.25">
      <c r="B792" s="366"/>
      <c r="C792" s="366"/>
    </row>
    <row r="793" spans="2:3" ht="15.75" customHeight="1" x14ac:dyDescent="0.25">
      <c r="B793" s="366"/>
      <c r="C793" s="366"/>
    </row>
    <row r="794" spans="2:3" ht="15.75" customHeight="1" x14ac:dyDescent="0.25">
      <c r="B794" s="366"/>
      <c r="C794" s="366"/>
    </row>
    <row r="795" spans="2:3" ht="15.75" customHeight="1" x14ac:dyDescent="0.25">
      <c r="B795" s="366"/>
      <c r="C795" s="366"/>
    </row>
    <row r="796" spans="2:3" ht="15.75" customHeight="1" x14ac:dyDescent="0.25">
      <c r="B796" s="366"/>
      <c r="C796" s="366"/>
    </row>
    <row r="797" spans="2:3" ht="15.75" customHeight="1" x14ac:dyDescent="0.25">
      <c r="B797" s="366"/>
      <c r="C797" s="366"/>
    </row>
    <row r="798" spans="2:3" ht="15.75" customHeight="1" x14ac:dyDescent="0.25">
      <c r="B798" s="366"/>
      <c r="C798" s="366"/>
    </row>
    <row r="799" spans="2:3" ht="15.75" customHeight="1" x14ac:dyDescent="0.25">
      <c r="B799" s="366"/>
      <c r="C799" s="366"/>
    </row>
    <row r="800" spans="2:3" ht="15.75" customHeight="1" x14ac:dyDescent="0.25">
      <c r="B800" s="366"/>
      <c r="C800" s="366"/>
    </row>
    <row r="801" spans="2:3" ht="15.75" customHeight="1" x14ac:dyDescent="0.25">
      <c r="B801" s="366"/>
      <c r="C801" s="366"/>
    </row>
    <row r="802" spans="2:3" ht="15.75" customHeight="1" x14ac:dyDescent="0.25">
      <c r="B802" s="366"/>
      <c r="C802" s="366"/>
    </row>
    <row r="803" spans="2:3" ht="15.75" customHeight="1" x14ac:dyDescent="0.25">
      <c r="B803" s="366"/>
      <c r="C803" s="366"/>
    </row>
    <row r="804" spans="2:3" ht="15.75" customHeight="1" x14ac:dyDescent="0.25">
      <c r="B804" s="366"/>
      <c r="C804" s="366"/>
    </row>
    <row r="805" spans="2:3" ht="15.75" customHeight="1" x14ac:dyDescent="0.25">
      <c r="B805" s="366"/>
      <c r="C805" s="366"/>
    </row>
    <row r="806" spans="2:3" ht="15.75" customHeight="1" x14ac:dyDescent="0.25">
      <c r="B806" s="366"/>
      <c r="C806" s="366"/>
    </row>
    <row r="807" spans="2:3" ht="15.75" customHeight="1" x14ac:dyDescent="0.25">
      <c r="B807" s="366"/>
      <c r="C807" s="366"/>
    </row>
    <row r="808" spans="2:3" ht="15.75" customHeight="1" x14ac:dyDescent="0.25">
      <c r="B808" s="366"/>
      <c r="C808" s="366"/>
    </row>
    <row r="809" spans="2:3" ht="15.75" customHeight="1" x14ac:dyDescent="0.25">
      <c r="B809" s="366"/>
      <c r="C809" s="366"/>
    </row>
    <row r="810" spans="2:3" ht="15.75" customHeight="1" x14ac:dyDescent="0.25">
      <c r="B810" s="366"/>
      <c r="C810" s="366"/>
    </row>
    <row r="811" spans="2:3" ht="15.75" customHeight="1" x14ac:dyDescent="0.25">
      <c r="B811" s="366"/>
      <c r="C811" s="366"/>
    </row>
    <row r="812" spans="2:3" ht="15.75" customHeight="1" x14ac:dyDescent="0.25">
      <c r="B812" s="366"/>
      <c r="C812" s="366"/>
    </row>
    <row r="813" spans="2:3" ht="15.75" customHeight="1" x14ac:dyDescent="0.25">
      <c r="B813" s="366"/>
      <c r="C813" s="366"/>
    </row>
    <row r="814" spans="2:3" ht="15.75" customHeight="1" x14ac:dyDescent="0.25">
      <c r="B814" s="366"/>
      <c r="C814" s="366"/>
    </row>
    <row r="815" spans="2:3" ht="15.75" customHeight="1" x14ac:dyDescent="0.25">
      <c r="B815" s="366"/>
      <c r="C815" s="366"/>
    </row>
    <row r="816" spans="2:3" ht="15.75" customHeight="1" x14ac:dyDescent="0.25">
      <c r="B816" s="366"/>
      <c r="C816" s="366"/>
    </row>
    <row r="817" spans="2:3" ht="15.75" customHeight="1" x14ac:dyDescent="0.25">
      <c r="B817" s="366"/>
      <c r="C817" s="366"/>
    </row>
    <row r="818" spans="2:3" ht="15.75" customHeight="1" x14ac:dyDescent="0.25">
      <c r="B818" s="366"/>
      <c r="C818" s="366"/>
    </row>
    <row r="819" spans="2:3" ht="15.75" customHeight="1" x14ac:dyDescent="0.25">
      <c r="B819" s="366"/>
      <c r="C819" s="366"/>
    </row>
    <row r="820" spans="2:3" ht="15.75" customHeight="1" x14ac:dyDescent="0.25">
      <c r="B820" s="366"/>
      <c r="C820" s="366"/>
    </row>
    <row r="821" spans="2:3" ht="15.75" customHeight="1" x14ac:dyDescent="0.25">
      <c r="B821" s="366"/>
      <c r="C821" s="366"/>
    </row>
    <row r="822" spans="2:3" ht="15.75" customHeight="1" x14ac:dyDescent="0.25">
      <c r="B822" s="366"/>
      <c r="C822" s="366"/>
    </row>
    <row r="823" spans="2:3" ht="15.75" customHeight="1" x14ac:dyDescent="0.25">
      <c r="B823" s="366"/>
      <c r="C823" s="366"/>
    </row>
    <row r="824" spans="2:3" ht="15.75" customHeight="1" x14ac:dyDescent="0.25">
      <c r="B824" s="366"/>
      <c r="C824" s="366"/>
    </row>
    <row r="825" spans="2:3" ht="15.75" customHeight="1" x14ac:dyDescent="0.25">
      <c r="B825" s="366"/>
      <c r="C825" s="366"/>
    </row>
    <row r="826" spans="2:3" ht="15.75" customHeight="1" x14ac:dyDescent="0.25">
      <c r="B826" s="366"/>
      <c r="C826" s="366"/>
    </row>
    <row r="827" spans="2:3" ht="15.75" customHeight="1" x14ac:dyDescent="0.25">
      <c r="B827" s="366"/>
      <c r="C827" s="366"/>
    </row>
    <row r="828" spans="2:3" ht="15.75" customHeight="1" x14ac:dyDescent="0.25">
      <c r="B828" s="366"/>
      <c r="C828" s="366"/>
    </row>
    <row r="829" spans="2:3" ht="15.75" customHeight="1" x14ac:dyDescent="0.25">
      <c r="B829" s="366"/>
      <c r="C829" s="366"/>
    </row>
    <row r="830" spans="2:3" ht="15.75" customHeight="1" x14ac:dyDescent="0.25">
      <c r="B830" s="366"/>
      <c r="C830" s="366"/>
    </row>
    <row r="831" spans="2:3" ht="15.75" customHeight="1" x14ac:dyDescent="0.25">
      <c r="B831" s="366"/>
      <c r="C831" s="366"/>
    </row>
    <row r="832" spans="2:3" ht="15.75" customHeight="1" x14ac:dyDescent="0.25">
      <c r="B832" s="366"/>
      <c r="C832" s="366"/>
    </row>
    <row r="833" spans="2:3" ht="15.75" customHeight="1" x14ac:dyDescent="0.25">
      <c r="B833" s="366"/>
      <c r="C833" s="366"/>
    </row>
    <row r="834" spans="2:3" ht="15.75" customHeight="1" x14ac:dyDescent="0.25">
      <c r="B834" s="366"/>
      <c r="C834" s="366"/>
    </row>
    <row r="835" spans="2:3" ht="15.75" customHeight="1" x14ac:dyDescent="0.25">
      <c r="B835" s="366"/>
      <c r="C835" s="366"/>
    </row>
    <row r="836" spans="2:3" ht="15.75" customHeight="1" x14ac:dyDescent="0.25">
      <c r="B836" s="366"/>
      <c r="C836" s="366"/>
    </row>
    <row r="837" spans="2:3" ht="15.75" customHeight="1" x14ac:dyDescent="0.25">
      <c r="B837" s="366"/>
      <c r="C837" s="366"/>
    </row>
    <row r="838" spans="2:3" ht="15.75" customHeight="1" x14ac:dyDescent="0.25">
      <c r="B838" s="366"/>
      <c r="C838" s="366"/>
    </row>
    <row r="839" spans="2:3" ht="15.75" customHeight="1" x14ac:dyDescent="0.25">
      <c r="B839" s="366"/>
      <c r="C839" s="366"/>
    </row>
    <row r="840" spans="2:3" ht="15.75" customHeight="1" x14ac:dyDescent="0.25">
      <c r="B840" s="366"/>
      <c r="C840" s="366"/>
    </row>
    <row r="841" spans="2:3" ht="15.75" customHeight="1" x14ac:dyDescent="0.25">
      <c r="B841" s="366"/>
      <c r="C841" s="366"/>
    </row>
    <row r="842" spans="2:3" ht="15.75" customHeight="1" x14ac:dyDescent="0.25">
      <c r="B842" s="366"/>
      <c r="C842" s="366"/>
    </row>
    <row r="843" spans="2:3" ht="15.75" customHeight="1" x14ac:dyDescent="0.25">
      <c r="B843" s="366"/>
      <c r="C843" s="366"/>
    </row>
    <row r="844" spans="2:3" ht="15.75" customHeight="1" x14ac:dyDescent="0.25">
      <c r="B844" s="366"/>
      <c r="C844" s="366"/>
    </row>
    <row r="845" spans="2:3" ht="15.75" customHeight="1" x14ac:dyDescent="0.25">
      <c r="B845" s="366"/>
      <c r="C845" s="366"/>
    </row>
    <row r="846" spans="2:3" ht="15.75" customHeight="1" x14ac:dyDescent="0.25">
      <c r="B846" s="366"/>
      <c r="C846" s="366"/>
    </row>
    <row r="847" spans="2:3" ht="15.75" customHeight="1" x14ac:dyDescent="0.25">
      <c r="B847" s="366"/>
      <c r="C847" s="366"/>
    </row>
    <row r="848" spans="2:3" ht="15.75" customHeight="1" x14ac:dyDescent="0.25">
      <c r="B848" s="366"/>
      <c r="C848" s="366"/>
    </row>
    <row r="849" spans="2:3" ht="15.75" customHeight="1" x14ac:dyDescent="0.25">
      <c r="B849" s="366"/>
      <c r="C849" s="366"/>
    </row>
    <row r="850" spans="2:3" ht="15.75" customHeight="1" x14ac:dyDescent="0.25">
      <c r="B850" s="366"/>
      <c r="C850" s="366"/>
    </row>
    <row r="851" spans="2:3" ht="15.75" customHeight="1" x14ac:dyDescent="0.25">
      <c r="B851" s="366"/>
      <c r="C851" s="366"/>
    </row>
    <row r="852" spans="2:3" ht="15.75" customHeight="1" x14ac:dyDescent="0.25">
      <c r="B852" s="366"/>
      <c r="C852" s="366"/>
    </row>
    <row r="853" spans="2:3" ht="15.75" customHeight="1" x14ac:dyDescent="0.25">
      <c r="B853" s="366"/>
      <c r="C853" s="366"/>
    </row>
    <row r="854" spans="2:3" ht="15.75" customHeight="1" x14ac:dyDescent="0.25">
      <c r="B854" s="366"/>
      <c r="C854" s="366"/>
    </row>
    <row r="855" spans="2:3" ht="15.75" customHeight="1" x14ac:dyDescent="0.25">
      <c r="B855" s="366"/>
      <c r="C855" s="366"/>
    </row>
    <row r="856" spans="2:3" ht="15.75" customHeight="1" x14ac:dyDescent="0.25">
      <c r="B856" s="366"/>
      <c r="C856" s="366"/>
    </row>
    <row r="857" spans="2:3" ht="15.75" customHeight="1" x14ac:dyDescent="0.25">
      <c r="B857" s="366"/>
      <c r="C857" s="366"/>
    </row>
    <row r="858" spans="2:3" ht="15.75" customHeight="1" x14ac:dyDescent="0.25">
      <c r="B858" s="366"/>
      <c r="C858" s="366"/>
    </row>
    <row r="859" spans="2:3" ht="15.75" customHeight="1" x14ac:dyDescent="0.25">
      <c r="B859" s="366"/>
      <c r="C859" s="366"/>
    </row>
    <row r="860" spans="2:3" ht="15.75" customHeight="1" x14ac:dyDescent="0.25">
      <c r="B860" s="366"/>
      <c r="C860" s="366"/>
    </row>
    <row r="861" spans="2:3" ht="15.75" customHeight="1" x14ac:dyDescent="0.25">
      <c r="B861" s="366"/>
      <c r="C861" s="366"/>
    </row>
    <row r="862" spans="2:3" ht="15.75" customHeight="1" x14ac:dyDescent="0.25">
      <c r="B862" s="366"/>
      <c r="C862" s="366"/>
    </row>
    <row r="863" spans="2:3" ht="15.75" customHeight="1" x14ac:dyDescent="0.25">
      <c r="B863" s="366"/>
      <c r="C863" s="366"/>
    </row>
    <row r="864" spans="2:3" ht="15.75" customHeight="1" x14ac:dyDescent="0.25">
      <c r="B864" s="366"/>
      <c r="C864" s="366"/>
    </row>
    <row r="865" spans="2:3" ht="15.75" customHeight="1" x14ac:dyDescent="0.25">
      <c r="B865" s="366"/>
      <c r="C865" s="366"/>
    </row>
    <row r="866" spans="2:3" ht="15.75" customHeight="1" x14ac:dyDescent="0.25">
      <c r="B866" s="366"/>
      <c r="C866" s="366"/>
    </row>
    <row r="867" spans="2:3" ht="15.75" customHeight="1" x14ac:dyDescent="0.25">
      <c r="B867" s="366"/>
      <c r="C867" s="366"/>
    </row>
    <row r="868" spans="2:3" ht="15.75" customHeight="1" x14ac:dyDescent="0.25">
      <c r="B868" s="366"/>
      <c r="C868" s="366"/>
    </row>
    <row r="869" spans="2:3" ht="15.75" customHeight="1" x14ac:dyDescent="0.25">
      <c r="B869" s="366"/>
      <c r="C869" s="366"/>
    </row>
    <row r="870" spans="2:3" ht="15.75" customHeight="1" x14ac:dyDescent="0.25">
      <c r="B870" s="366"/>
      <c r="C870" s="366"/>
    </row>
    <row r="871" spans="2:3" ht="15.75" customHeight="1" x14ac:dyDescent="0.25">
      <c r="B871" s="366"/>
      <c r="C871" s="366"/>
    </row>
    <row r="872" spans="2:3" ht="15.75" customHeight="1" x14ac:dyDescent="0.25">
      <c r="B872" s="366"/>
      <c r="C872" s="366"/>
    </row>
    <row r="873" spans="2:3" ht="15.75" customHeight="1" x14ac:dyDescent="0.25">
      <c r="B873" s="366"/>
      <c r="C873" s="366"/>
    </row>
    <row r="874" spans="2:3" ht="15.75" customHeight="1" x14ac:dyDescent="0.25">
      <c r="B874" s="366"/>
      <c r="C874" s="366"/>
    </row>
    <row r="875" spans="2:3" ht="15.75" customHeight="1" x14ac:dyDescent="0.25">
      <c r="B875" s="366"/>
      <c r="C875" s="366"/>
    </row>
    <row r="876" spans="2:3" ht="15.75" customHeight="1" x14ac:dyDescent="0.25">
      <c r="B876" s="366"/>
      <c r="C876" s="366"/>
    </row>
    <row r="877" spans="2:3" ht="15.75" customHeight="1" x14ac:dyDescent="0.25">
      <c r="B877" s="366"/>
      <c r="C877" s="366"/>
    </row>
    <row r="878" spans="2:3" ht="15.75" customHeight="1" x14ac:dyDescent="0.25">
      <c r="B878" s="366"/>
      <c r="C878" s="366"/>
    </row>
    <row r="879" spans="2:3" ht="15.75" customHeight="1" x14ac:dyDescent="0.25">
      <c r="B879" s="366"/>
      <c r="C879" s="366"/>
    </row>
    <row r="880" spans="2:3" ht="15.75" customHeight="1" x14ac:dyDescent="0.25">
      <c r="B880" s="366"/>
      <c r="C880" s="366"/>
    </row>
    <row r="881" spans="2:3" ht="15.75" customHeight="1" x14ac:dyDescent="0.25">
      <c r="B881" s="366"/>
      <c r="C881" s="366"/>
    </row>
    <row r="882" spans="2:3" ht="15.75" customHeight="1" x14ac:dyDescent="0.25">
      <c r="B882" s="366"/>
      <c r="C882" s="366"/>
    </row>
    <row r="883" spans="2:3" ht="15.75" customHeight="1" x14ac:dyDescent="0.25">
      <c r="B883" s="366"/>
      <c r="C883" s="366"/>
    </row>
    <row r="884" spans="2:3" ht="15.75" customHeight="1" x14ac:dyDescent="0.25">
      <c r="B884" s="366"/>
      <c r="C884" s="366"/>
    </row>
    <row r="885" spans="2:3" ht="15.75" customHeight="1" x14ac:dyDescent="0.25">
      <c r="B885" s="366"/>
      <c r="C885" s="366"/>
    </row>
    <row r="886" spans="2:3" ht="15.75" customHeight="1" x14ac:dyDescent="0.25">
      <c r="B886" s="366"/>
      <c r="C886" s="366"/>
    </row>
    <row r="887" spans="2:3" ht="15.75" customHeight="1" x14ac:dyDescent="0.25">
      <c r="B887" s="366"/>
      <c r="C887" s="366"/>
    </row>
    <row r="888" spans="2:3" ht="15.75" customHeight="1" x14ac:dyDescent="0.25">
      <c r="B888" s="366"/>
      <c r="C888" s="366"/>
    </row>
    <row r="889" spans="2:3" ht="15.75" customHeight="1" x14ac:dyDescent="0.25">
      <c r="B889" s="366"/>
      <c r="C889" s="366"/>
    </row>
    <row r="890" spans="2:3" ht="15.75" customHeight="1" x14ac:dyDescent="0.25">
      <c r="B890" s="366"/>
      <c r="C890" s="366"/>
    </row>
    <row r="891" spans="2:3" ht="15.75" customHeight="1" x14ac:dyDescent="0.25">
      <c r="B891" s="366"/>
      <c r="C891" s="366"/>
    </row>
    <row r="892" spans="2:3" ht="15.75" customHeight="1" x14ac:dyDescent="0.25">
      <c r="B892" s="366"/>
      <c r="C892" s="366"/>
    </row>
    <row r="893" spans="2:3" ht="15.75" customHeight="1" x14ac:dyDescent="0.25">
      <c r="B893" s="366"/>
      <c r="C893" s="366"/>
    </row>
    <row r="894" spans="2:3" ht="15.75" customHeight="1" x14ac:dyDescent="0.25">
      <c r="B894" s="366"/>
      <c r="C894" s="366"/>
    </row>
    <row r="895" spans="2:3" ht="15.75" customHeight="1" x14ac:dyDescent="0.25">
      <c r="B895" s="366"/>
      <c r="C895" s="366"/>
    </row>
    <row r="896" spans="2:3" ht="15.75" customHeight="1" x14ac:dyDescent="0.25">
      <c r="B896" s="366"/>
      <c r="C896" s="366"/>
    </row>
    <row r="897" spans="2:3" ht="15.75" customHeight="1" x14ac:dyDescent="0.25">
      <c r="B897" s="366"/>
      <c r="C897" s="366"/>
    </row>
    <row r="898" spans="2:3" ht="15.75" customHeight="1" x14ac:dyDescent="0.25">
      <c r="B898" s="366"/>
      <c r="C898" s="366"/>
    </row>
    <row r="899" spans="2:3" ht="15.75" customHeight="1" x14ac:dyDescent="0.25">
      <c r="B899" s="366"/>
      <c r="C899" s="366"/>
    </row>
    <row r="900" spans="2:3" ht="15.75" customHeight="1" x14ac:dyDescent="0.25">
      <c r="B900" s="366"/>
      <c r="C900" s="366"/>
    </row>
    <row r="901" spans="2:3" ht="15.75" customHeight="1" x14ac:dyDescent="0.25">
      <c r="B901" s="366"/>
      <c r="C901" s="366"/>
    </row>
    <row r="902" spans="2:3" ht="15.75" customHeight="1" x14ac:dyDescent="0.25">
      <c r="B902" s="366"/>
      <c r="C902" s="366"/>
    </row>
    <row r="903" spans="2:3" ht="15.75" customHeight="1" x14ac:dyDescent="0.25">
      <c r="B903" s="366"/>
      <c r="C903" s="366"/>
    </row>
    <row r="904" spans="2:3" ht="15.75" customHeight="1" x14ac:dyDescent="0.25">
      <c r="B904" s="366"/>
      <c r="C904" s="366"/>
    </row>
    <row r="905" spans="2:3" ht="15.75" customHeight="1" x14ac:dyDescent="0.25">
      <c r="B905" s="366"/>
      <c r="C905" s="366"/>
    </row>
    <row r="906" spans="2:3" ht="15.75" customHeight="1" x14ac:dyDescent="0.25">
      <c r="B906" s="366"/>
      <c r="C906" s="366"/>
    </row>
    <row r="907" spans="2:3" ht="15.75" customHeight="1" x14ac:dyDescent="0.25">
      <c r="B907" s="366"/>
      <c r="C907" s="366"/>
    </row>
    <row r="908" spans="2:3" ht="15.75" customHeight="1" x14ac:dyDescent="0.25">
      <c r="B908" s="366"/>
      <c r="C908" s="366"/>
    </row>
    <row r="909" spans="2:3" ht="15.75" customHeight="1" x14ac:dyDescent="0.25">
      <c r="B909" s="366"/>
      <c r="C909" s="366"/>
    </row>
    <row r="910" spans="2:3" ht="15.75" customHeight="1" x14ac:dyDescent="0.25">
      <c r="B910" s="366"/>
      <c r="C910" s="366"/>
    </row>
    <row r="911" spans="2:3" ht="15.75" customHeight="1" x14ac:dyDescent="0.25">
      <c r="B911" s="366"/>
      <c r="C911" s="366"/>
    </row>
    <row r="912" spans="2:3" ht="15.75" customHeight="1" x14ac:dyDescent="0.25">
      <c r="B912" s="366"/>
      <c r="C912" s="366"/>
    </row>
    <row r="913" spans="2:3" ht="15.75" customHeight="1" x14ac:dyDescent="0.25">
      <c r="B913" s="366"/>
      <c r="C913" s="366"/>
    </row>
    <row r="914" spans="2:3" ht="15.75" customHeight="1" x14ac:dyDescent="0.25">
      <c r="B914" s="366"/>
      <c r="C914" s="366"/>
    </row>
    <row r="915" spans="2:3" ht="15.75" customHeight="1" x14ac:dyDescent="0.25">
      <c r="B915" s="366"/>
      <c r="C915" s="366"/>
    </row>
    <row r="916" spans="2:3" ht="15.75" customHeight="1" x14ac:dyDescent="0.25">
      <c r="B916" s="366"/>
      <c r="C916" s="366"/>
    </row>
    <row r="917" spans="2:3" ht="15.75" customHeight="1" x14ac:dyDescent="0.25">
      <c r="B917" s="366"/>
      <c r="C917" s="366"/>
    </row>
    <row r="918" spans="2:3" ht="15.75" customHeight="1" x14ac:dyDescent="0.25">
      <c r="B918" s="366"/>
      <c r="C918" s="366"/>
    </row>
    <row r="919" spans="2:3" ht="15.75" customHeight="1" x14ac:dyDescent="0.25">
      <c r="B919" s="366"/>
      <c r="C919" s="366"/>
    </row>
    <row r="920" spans="2:3" ht="15.75" customHeight="1" x14ac:dyDescent="0.25">
      <c r="B920" s="366"/>
      <c r="C920" s="366"/>
    </row>
    <row r="921" spans="2:3" ht="15.75" customHeight="1" x14ac:dyDescent="0.25">
      <c r="B921" s="366"/>
      <c r="C921" s="366"/>
    </row>
    <row r="922" spans="2:3" ht="15.75" customHeight="1" x14ac:dyDescent="0.25">
      <c r="B922" s="366"/>
      <c r="C922" s="366"/>
    </row>
    <row r="923" spans="2:3" ht="15.75" customHeight="1" x14ac:dyDescent="0.25">
      <c r="B923" s="366"/>
      <c r="C923" s="366"/>
    </row>
    <row r="924" spans="2:3" ht="15.75" customHeight="1" x14ac:dyDescent="0.25">
      <c r="B924" s="366"/>
      <c r="C924" s="366"/>
    </row>
    <row r="925" spans="2:3" ht="15.75" customHeight="1" x14ac:dyDescent="0.25">
      <c r="B925" s="366"/>
      <c r="C925" s="366"/>
    </row>
    <row r="926" spans="2:3" ht="15.75" customHeight="1" x14ac:dyDescent="0.25">
      <c r="B926" s="366"/>
      <c r="C926" s="366"/>
    </row>
    <row r="927" spans="2:3" ht="15.75" customHeight="1" x14ac:dyDescent="0.25">
      <c r="B927" s="366"/>
      <c r="C927" s="366"/>
    </row>
    <row r="928" spans="2:3" ht="15.75" customHeight="1" x14ac:dyDescent="0.25">
      <c r="B928" s="366"/>
      <c r="C928" s="366"/>
    </row>
    <row r="929" spans="2:3" ht="15.75" customHeight="1" x14ac:dyDescent="0.25">
      <c r="B929" s="366"/>
      <c r="C929" s="366"/>
    </row>
    <row r="930" spans="2:3" ht="15.75" customHeight="1" x14ac:dyDescent="0.25">
      <c r="B930" s="366"/>
      <c r="C930" s="366"/>
    </row>
    <row r="931" spans="2:3" ht="15.75" customHeight="1" x14ac:dyDescent="0.25">
      <c r="B931" s="366"/>
      <c r="C931" s="366"/>
    </row>
    <row r="932" spans="2:3" ht="15.75" customHeight="1" x14ac:dyDescent="0.25">
      <c r="B932" s="366"/>
      <c r="C932" s="366"/>
    </row>
    <row r="933" spans="2:3" ht="15.75" customHeight="1" x14ac:dyDescent="0.25">
      <c r="B933" s="366"/>
      <c r="C933" s="366"/>
    </row>
    <row r="934" spans="2:3" ht="15.75" customHeight="1" x14ac:dyDescent="0.25">
      <c r="B934" s="366"/>
      <c r="C934" s="366"/>
    </row>
    <row r="935" spans="2:3" ht="15.75" customHeight="1" x14ac:dyDescent="0.25">
      <c r="B935" s="366"/>
      <c r="C935" s="366"/>
    </row>
    <row r="936" spans="2:3" ht="15.75" customHeight="1" x14ac:dyDescent="0.25">
      <c r="B936" s="366"/>
      <c r="C936" s="366"/>
    </row>
    <row r="937" spans="2:3" ht="15.75" customHeight="1" x14ac:dyDescent="0.25">
      <c r="B937" s="366"/>
      <c r="C937" s="366"/>
    </row>
    <row r="938" spans="2:3" ht="15.75" customHeight="1" x14ac:dyDescent="0.25">
      <c r="B938" s="366"/>
      <c r="C938" s="366"/>
    </row>
    <row r="939" spans="2:3" ht="15.75" customHeight="1" x14ac:dyDescent="0.25">
      <c r="B939" s="366"/>
      <c r="C939" s="366"/>
    </row>
    <row r="940" spans="2:3" ht="15.75" customHeight="1" x14ac:dyDescent="0.25">
      <c r="B940" s="366"/>
      <c r="C940" s="366"/>
    </row>
    <row r="941" spans="2:3" ht="15.75" customHeight="1" x14ac:dyDescent="0.25">
      <c r="B941" s="366"/>
      <c r="C941" s="366"/>
    </row>
    <row r="942" spans="2:3" ht="15.75" customHeight="1" x14ac:dyDescent="0.25">
      <c r="B942" s="366"/>
      <c r="C942" s="366"/>
    </row>
    <row r="943" spans="2:3" ht="15.75" customHeight="1" x14ac:dyDescent="0.25">
      <c r="B943" s="366"/>
      <c r="C943" s="366"/>
    </row>
    <row r="944" spans="2:3" ht="15.75" customHeight="1" x14ac:dyDescent="0.25">
      <c r="B944" s="366"/>
      <c r="C944" s="366"/>
    </row>
    <row r="945" spans="2:3" ht="15.75" customHeight="1" x14ac:dyDescent="0.25">
      <c r="B945" s="366"/>
      <c r="C945" s="366"/>
    </row>
    <row r="946" spans="2:3" ht="15.75" customHeight="1" x14ac:dyDescent="0.25">
      <c r="B946" s="366"/>
      <c r="C946" s="366"/>
    </row>
    <row r="947" spans="2:3" ht="15.75" customHeight="1" x14ac:dyDescent="0.25">
      <c r="B947" s="366"/>
      <c r="C947" s="366"/>
    </row>
    <row r="948" spans="2:3" ht="15.75" customHeight="1" x14ac:dyDescent="0.25">
      <c r="B948" s="366"/>
      <c r="C948" s="366"/>
    </row>
    <row r="949" spans="2:3" ht="15.75" customHeight="1" x14ac:dyDescent="0.25">
      <c r="B949" s="366"/>
      <c r="C949" s="366"/>
    </row>
    <row r="950" spans="2:3" ht="15.75" customHeight="1" x14ac:dyDescent="0.25">
      <c r="B950" s="366"/>
      <c r="C950" s="366"/>
    </row>
    <row r="951" spans="2:3" ht="15.75" customHeight="1" x14ac:dyDescent="0.25">
      <c r="B951" s="366"/>
      <c r="C951" s="366"/>
    </row>
    <row r="952" spans="2:3" ht="15.75" customHeight="1" x14ac:dyDescent="0.25">
      <c r="B952" s="366"/>
      <c r="C952" s="366"/>
    </row>
    <row r="953" spans="2:3" ht="15.75" customHeight="1" x14ac:dyDescent="0.25">
      <c r="B953" s="366"/>
      <c r="C953" s="366"/>
    </row>
    <row r="954" spans="2:3" ht="15.75" customHeight="1" x14ac:dyDescent="0.25">
      <c r="B954" s="366"/>
      <c r="C954" s="366"/>
    </row>
    <row r="955" spans="2:3" ht="15.75" customHeight="1" x14ac:dyDescent="0.25">
      <c r="B955" s="366"/>
      <c r="C955" s="366"/>
    </row>
    <row r="956" spans="2:3" ht="15.75" customHeight="1" x14ac:dyDescent="0.25">
      <c r="B956" s="366"/>
      <c r="C956" s="366"/>
    </row>
    <row r="957" spans="2:3" ht="15.75" customHeight="1" x14ac:dyDescent="0.25">
      <c r="B957" s="366"/>
      <c r="C957" s="366"/>
    </row>
    <row r="958" spans="2:3" ht="15.75" customHeight="1" x14ac:dyDescent="0.25">
      <c r="B958" s="366"/>
      <c r="C958" s="366"/>
    </row>
    <row r="959" spans="2:3" ht="15.75" customHeight="1" x14ac:dyDescent="0.25">
      <c r="B959" s="366"/>
      <c r="C959" s="366"/>
    </row>
    <row r="960" spans="2:3" ht="15.75" customHeight="1" x14ac:dyDescent="0.25">
      <c r="B960" s="366"/>
      <c r="C960" s="366"/>
    </row>
    <row r="961" spans="2:3" ht="15.75" customHeight="1" x14ac:dyDescent="0.25">
      <c r="B961" s="366"/>
      <c r="C961" s="366"/>
    </row>
    <row r="962" spans="2:3" ht="15.75" customHeight="1" x14ac:dyDescent="0.25">
      <c r="B962" s="366"/>
      <c r="C962" s="366"/>
    </row>
    <row r="963" spans="2:3" ht="15.75" customHeight="1" x14ac:dyDescent="0.25">
      <c r="B963" s="366"/>
      <c r="C963" s="366"/>
    </row>
    <row r="964" spans="2:3" ht="15.75" customHeight="1" x14ac:dyDescent="0.25">
      <c r="B964" s="366"/>
      <c r="C964" s="366"/>
    </row>
    <row r="965" spans="2:3" ht="15.75" customHeight="1" x14ac:dyDescent="0.25">
      <c r="B965" s="366"/>
      <c r="C965" s="366"/>
    </row>
    <row r="966" spans="2:3" ht="15.75" customHeight="1" x14ac:dyDescent="0.25">
      <c r="B966" s="366"/>
      <c r="C966" s="366"/>
    </row>
    <row r="967" spans="2:3" ht="15.75" customHeight="1" x14ac:dyDescent="0.25">
      <c r="B967" s="366"/>
      <c r="C967" s="366"/>
    </row>
    <row r="968" spans="2:3" ht="15.75" customHeight="1" x14ac:dyDescent="0.25">
      <c r="B968" s="366"/>
      <c r="C968" s="366"/>
    </row>
    <row r="969" spans="2:3" ht="15.75" customHeight="1" x14ac:dyDescent="0.25">
      <c r="B969" s="366"/>
      <c r="C969" s="366"/>
    </row>
    <row r="970" spans="2:3" ht="15.75" customHeight="1" x14ac:dyDescent="0.25">
      <c r="B970" s="366"/>
      <c r="C970" s="366"/>
    </row>
    <row r="971" spans="2:3" ht="15.75" customHeight="1" x14ac:dyDescent="0.25">
      <c r="B971" s="366"/>
      <c r="C971" s="366"/>
    </row>
    <row r="972" spans="2:3" ht="15.75" customHeight="1" x14ac:dyDescent="0.25">
      <c r="B972" s="366"/>
      <c r="C972" s="366"/>
    </row>
    <row r="973" spans="2:3" ht="15.75" customHeight="1" x14ac:dyDescent="0.25">
      <c r="B973" s="366"/>
      <c r="C973" s="366"/>
    </row>
    <row r="974" spans="2:3" ht="15.75" customHeight="1" x14ac:dyDescent="0.25">
      <c r="B974" s="366"/>
      <c r="C974" s="366"/>
    </row>
    <row r="975" spans="2:3" ht="15.75" customHeight="1" x14ac:dyDescent="0.25">
      <c r="B975" s="366"/>
      <c r="C975" s="366"/>
    </row>
    <row r="976" spans="2:3" ht="15.75" customHeight="1" x14ac:dyDescent="0.25">
      <c r="B976" s="366"/>
      <c r="C976" s="366"/>
    </row>
    <row r="977" spans="2:3" ht="15.75" customHeight="1" x14ac:dyDescent="0.25">
      <c r="B977" s="366"/>
      <c r="C977" s="366"/>
    </row>
    <row r="978" spans="2:3" ht="15.75" customHeight="1" x14ac:dyDescent="0.25">
      <c r="B978" s="366"/>
      <c r="C978" s="366"/>
    </row>
    <row r="979" spans="2:3" ht="15.75" customHeight="1" x14ac:dyDescent="0.25">
      <c r="B979" s="366"/>
      <c r="C979" s="366"/>
    </row>
    <row r="980" spans="2:3" ht="15.75" customHeight="1" x14ac:dyDescent="0.25">
      <c r="B980" s="366"/>
      <c r="C980" s="366"/>
    </row>
    <row r="981" spans="2:3" ht="15.75" customHeight="1" x14ac:dyDescent="0.25">
      <c r="B981" s="366"/>
      <c r="C981" s="366"/>
    </row>
    <row r="982" spans="2:3" ht="15.75" customHeight="1" x14ac:dyDescent="0.25">
      <c r="B982" s="366"/>
      <c r="C982" s="366"/>
    </row>
    <row r="983" spans="2:3" ht="15.75" customHeight="1" x14ac:dyDescent="0.25">
      <c r="B983" s="366"/>
      <c r="C983" s="366"/>
    </row>
    <row r="984" spans="2:3" ht="15.75" customHeight="1" x14ac:dyDescent="0.25">
      <c r="B984" s="366"/>
      <c r="C984" s="366"/>
    </row>
    <row r="985" spans="2:3" ht="15.75" customHeight="1" x14ac:dyDescent="0.25">
      <c r="B985" s="366"/>
      <c r="C985" s="366"/>
    </row>
    <row r="986" spans="2:3" ht="15.75" customHeight="1" x14ac:dyDescent="0.25">
      <c r="B986" s="366"/>
      <c r="C986" s="366"/>
    </row>
    <row r="987" spans="2:3" ht="15.75" customHeight="1" x14ac:dyDescent="0.25">
      <c r="B987" s="366"/>
      <c r="C987" s="366"/>
    </row>
    <row r="988" spans="2:3" ht="15.75" customHeight="1" x14ac:dyDescent="0.25">
      <c r="B988" s="366"/>
      <c r="C988" s="366"/>
    </row>
    <row r="989" spans="2:3" ht="15.75" customHeight="1" x14ac:dyDescent="0.25">
      <c r="B989" s="366"/>
      <c r="C989" s="366"/>
    </row>
    <row r="990" spans="2:3" ht="15.75" customHeight="1" x14ac:dyDescent="0.25">
      <c r="B990" s="366"/>
      <c r="C990" s="366"/>
    </row>
    <row r="991" spans="2:3" ht="15.75" customHeight="1" x14ac:dyDescent="0.25">
      <c r="B991" s="366"/>
      <c r="C991" s="366"/>
    </row>
    <row r="992" spans="2:3" ht="15.75" customHeight="1" x14ac:dyDescent="0.25">
      <c r="B992" s="366"/>
      <c r="C992" s="366"/>
    </row>
    <row r="993" spans="2:3" ht="15.75" customHeight="1" x14ac:dyDescent="0.25">
      <c r="B993" s="366"/>
      <c r="C993" s="366"/>
    </row>
    <row r="994" spans="2:3" ht="15.75" customHeight="1" x14ac:dyDescent="0.25">
      <c r="B994" s="366"/>
      <c r="C994" s="366"/>
    </row>
    <row r="995" spans="2:3" ht="15.75" customHeight="1" x14ac:dyDescent="0.25">
      <c r="B995" s="366"/>
      <c r="C995" s="366"/>
    </row>
    <row r="996" spans="2:3" ht="15.75" customHeight="1" x14ac:dyDescent="0.25">
      <c r="B996" s="366"/>
      <c r="C996" s="366"/>
    </row>
    <row r="997" spans="2:3" ht="15.75" customHeight="1" x14ac:dyDescent="0.25">
      <c r="B997" s="366"/>
      <c r="C997" s="366"/>
    </row>
    <row r="998" spans="2:3" ht="15.75" customHeight="1" x14ac:dyDescent="0.25">
      <c r="B998" s="366"/>
      <c r="C998" s="366"/>
    </row>
    <row r="999" spans="2:3" ht="15.75" customHeight="1" x14ac:dyDescent="0.25">
      <c r="B999" s="366"/>
      <c r="C999" s="366"/>
    </row>
    <row r="1000" spans="2:3" ht="15.75" customHeight="1" x14ac:dyDescent="0.25">
      <c r="B1000" s="366"/>
      <c r="C1000" s="366"/>
    </row>
  </sheetData>
  <mergeCells count="16">
    <mergeCell ref="A9:C9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workbookViewId="0">
      <selection activeCell="B4" sqref="B4:AE8"/>
    </sheetView>
  </sheetViews>
  <sheetFormatPr defaultRowHeight="15" x14ac:dyDescent="0.25"/>
  <cols>
    <col min="1" max="1" width="13.140625" style="183" customWidth="1"/>
    <col min="2" max="2" width="16.5703125" style="183" customWidth="1"/>
    <col min="3" max="3" width="9.140625" style="183"/>
    <col min="4" max="4" width="6.85546875" style="183" customWidth="1"/>
    <col min="5" max="5" width="9.85546875" style="183" customWidth="1"/>
    <col min="6" max="6" width="6.85546875" style="183" customWidth="1"/>
    <col min="7" max="7" width="11.28515625" style="183" customWidth="1"/>
    <col min="8" max="8" width="6.7109375" style="183" customWidth="1"/>
    <col min="9" max="9" width="8.85546875" style="183" customWidth="1"/>
    <col min="10" max="10" width="6.7109375" style="183" customWidth="1"/>
    <col min="11" max="11" width="9.7109375" style="183" customWidth="1"/>
    <col min="12" max="12" width="6.7109375" style="183" customWidth="1"/>
    <col min="13" max="13" width="7.28515625" style="183" customWidth="1"/>
    <col min="14" max="14" width="7" style="183" customWidth="1"/>
    <col min="15" max="15" width="6.28515625" style="183" customWidth="1"/>
    <col min="16" max="16" width="6.85546875" style="183" customWidth="1"/>
    <col min="17" max="17" width="6.140625" style="183" customWidth="1"/>
    <col min="18" max="18" width="6.5703125" style="183" customWidth="1"/>
    <col min="19" max="19" width="5.7109375" style="183" customWidth="1"/>
    <col min="20" max="20" width="7.28515625" style="183" customWidth="1"/>
    <col min="21" max="21" width="9" style="183" customWidth="1"/>
    <col min="22" max="22" width="7.140625" style="183" customWidth="1"/>
    <col min="23" max="23" width="8" style="183" customWidth="1"/>
    <col min="24" max="24" width="7.28515625" style="183" customWidth="1"/>
    <col min="25" max="25" width="9" style="183" customWidth="1"/>
    <col min="26" max="26" width="7.5703125" style="183" customWidth="1"/>
    <col min="27" max="27" width="11.42578125" style="183" customWidth="1"/>
    <col min="28" max="28" width="7.28515625" style="183" customWidth="1"/>
    <col min="29" max="29" width="5.85546875" style="183" customWidth="1"/>
    <col min="30" max="30" width="6.85546875" style="183" customWidth="1"/>
    <col min="31" max="16384" width="9.140625" style="183"/>
  </cols>
  <sheetData>
    <row r="1" spans="1:31" ht="18.75" x14ac:dyDescent="0.25">
      <c r="A1" s="456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8"/>
    </row>
    <row r="2" spans="1:31" x14ac:dyDescent="0.25">
      <c r="A2" s="335" t="s">
        <v>0</v>
      </c>
      <c r="B2" s="336" t="s">
        <v>12</v>
      </c>
      <c r="C2" s="335" t="s">
        <v>1</v>
      </c>
      <c r="D2" s="459" t="s">
        <v>15</v>
      </c>
      <c r="E2" s="460"/>
      <c r="F2" s="461" t="s">
        <v>7</v>
      </c>
      <c r="G2" s="462"/>
      <c r="H2" s="461" t="s">
        <v>768</v>
      </c>
      <c r="I2" s="462"/>
      <c r="J2" s="463" t="s">
        <v>8</v>
      </c>
      <c r="K2" s="460"/>
      <c r="L2" s="459" t="s">
        <v>769</v>
      </c>
      <c r="M2" s="460"/>
      <c r="N2" s="459" t="s">
        <v>9</v>
      </c>
      <c r="O2" s="460"/>
      <c r="P2" s="459" t="s">
        <v>770</v>
      </c>
      <c r="Q2" s="460"/>
      <c r="R2" s="459" t="s">
        <v>771</v>
      </c>
      <c r="S2" s="460"/>
      <c r="T2" s="459" t="s">
        <v>2</v>
      </c>
      <c r="U2" s="460"/>
      <c r="V2" s="459" t="s">
        <v>3</v>
      </c>
      <c r="W2" s="460"/>
      <c r="X2" s="459" t="s">
        <v>16</v>
      </c>
      <c r="Y2" s="460"/>
      <c r="Z2" s="459" t="s">
        <v>4</v>
      </c>
      <c r="AA2" s="460"/>
      <c r="AB2" s="459" t="s">
        <v>5</v>
      </c>
      <c r="AC2" s="460"/>
      <c r="AD2" s="459" t="s">
        <v>6</v>
      </c>
      <c r="AE2" s="464"/>
    </row>
    <row r="3" spans="1:31" ht="15.75" thickBot="1" x14ac:dyDescent="0.3">
      <c r="A3" s="453" t="s">
        <v>772</v>
      </c>
      <c r="B3" s="337"/>
      <c r="C3" s="338"/>
      <c r="D3" s="339" t="s">
        <v>18</v>
      </c>
      <c r="E3" s="340" t="s">
        <v>19</v>
      </c>
      <c r="F3" s="339" t="s">
        <v>18</v>
      </c>
      <c r="G3" s="340" t="s">
        <v>19</v>
      </c>
      <c r="H3" s="339" t="s">
        <v>18</v>
      </c>
      <c r="I3" s="340" t="s">
        <v>19</v>
      </c>
      <c r="J3" s="339" t="s">
        <v>18</v>
      </c>
      <c r="K3" s="340" t="s">
        <v>19</v>
      </c>
      <c r="L3" s="339" t="s">
        <v>18</v>
      </c>
      <c r="M3" s="340" t="s">
        <v>19</v>
      </c>
      <c r="N3" s="339" t="s">
        <v>18</v>
      </c>
      <c r="O3" s="340" t="s">
        <v>19</v>
      </c>
      <c r="P3" s="339" t="s">
        <v>18</v>
      </c>
      <c r="Q3" s="340" t="s">
        <v>19</v>
      </c>
      <c r="R3" s="339" t="s">
        <v>18</v>
      </c>
      <c r="S3" s="340" t="s">
        <v>19</v>
      </c>
      <c r="T3" s="339" t="s">
        <v>18</v>
      </c>
      <c r="U3" s="340" t="s">
        <v>19</v>
      </c>
      <c r="V3" s="339" t="s">
        <v>18</v>
      </c>
      <c r="W3" s="340" t="s">
        <v>19</v>
      </c>
      <c r="X3" s="339" t="s">
        <v>18</v>
      </c>
      <c r="Y3" s="340" t="s">
        <v>19</v>
      </c>
      <c r="Z3" s="339" t="s">
        <v>18</v>
      </c>
      <c r="AA3" s="340" t="s">
        <v>19</v>
      </c>
      <c r="AB3" s="339" t="s">
        <v>18</v>
      </c>
      <c r="AC3" s="340" t="s">
        <v>19</v>
      </c>
      <c r="AD3" s="339" t="s">
        <v>18</v>
      </c>
      <c r="AE3" s="341" t="s">
        <v>19</v>
      </c>
    </row>
    <row r="4" spans="1:31" ht="39" thickBot="1" x14ac:dyDescent="0.3">
      <c r="A4" s="454"/>
      <c r="B4" s="342" t="s">
        <v>773</v>
      </c>
      <c r="C4" s="343"/>
      <c r="D4" s="344">
        <v>105</v>
      </c>
      <c r="E4" s="345">
        <v>22</v>
      </c>
      <c r="F4" s="344">
        <v>600</v>
      </c>
      <c r="G4" s="345">
        <v>156</v>
      </c>
      <c r="H4" s="344">
        <v>171</v>
      </c>
      <c r="I4" s="345">
        <v>40</v>
      </c>
      <c r="J4" s="344">
        <v>492</v>
      </c>
      <c r="K4" s="345">
        <v>154</v>
      </c>
      <c r="L4" s="344">
        <v>24</v>
      </c>
      <c r="M4" s="345">
        <v>11</v>
      </c>
      <c r="N4" s="344">
        <v>5</v>
      </c>
      <c r="O4" s="345">
        <v>4</v>
      </c>
      <c r="P4" s="344">
        <v>50</v>
      </c>
      <c r="Q4" s="345">
        <v>25</v>
      </c>
      <c r="R4" s="345">
        <v>41</v>
      </c>
      <c r="S4" s="345">
        <v>12</v>
      </c>
      <c r="T4" s="346">
        <v>16</v>
      </c>
      <c r="U4" s="347">
        <v>18</v>
      </c>
      <c r="V4" s="346">
        <v>60</v>
      </c>
      <c r="W4" s="347">
        <v>81</v>
      </c>
      <c r="X4" s="346">
        <v>14</v>
      </c>
      <c r="Y4" s="347">
        <v>18</v>
      </c>
      <c r="Z4" s="346">
        <v>6</v>
      </c>
      <c r="AA4" s="347">
        <v>2</v>
      </c>
      <c r="AB4" s="346">
        <v>62</v>
      </c>
      <c r="AC4" s="347">
        <v>22</v>
      </c>
      <c r="AD4" s="346">
        <v>7</v>
      </c>
      <c r="AE4" s="348">
        <v>1</v>
      </c>
    </row>
    <row r="5" spans="1:31" ht="30.75" thickBot="1" x14ac:dyDescent="0.3">
      <c r="A5" s="454"/>
      <c r="B5" s="349" t="s">
        <v>774</v>
      </c>
      <c r="C5" s="343"/>
      <c r="D5" s="344">
        <v>21</v>
      </c>
      <c r="E5" s="345">
        <v>7</v>
      </c>
      <c r="F5" s="344">
        <v>261</v>
      </c>
      <c r="G5" s="345">
        <v>136</v>
      </c>
      <c r="H5" s="344">
        <v>112</v>
      </c>
      <c r="I5" s="345">
        <v>42</v>
      </c>
      <c r="J5" s="344">
        <v>332</v>
      </c>
      <c r="K5" s="345">
        <v>133</v>
      </c>
      <c r="L5" s="344">
        <v>17</v>
      </c>
      <c r="M5" s="345">
        <v>5</v>
      </c>
      <c r="N5" s="344">
        <v>1</v>
      </c>
      <c r="O5" s="345">
        <v>0</v>
      </c>
      <c r="P5" s="344">
        <v>2</v>
      </c>
      <c r="Q5" s="345">
        <v>4</v>
      </c>
      <c r="R5" s="345">
        <v>16</v>
      </c>
      <c r="S5" s="345">
        <v>7</v>
      </c>
      <c r="T5" s="346">
        <v>6</v>
      </c>
      <c r="U5" s="347">
        <v>6</v>
      </c>
      <c r="V5" s="346">
        <v>24</v>
      </c>
      <c r="W5" s="347">
        <v>21</v>
      </c>
      <c r="X5" s="346">
        <v>12</v>
      </c>
      <c r="Y5" s="347">
        <v>11</v>
      </c>
      <c r="Z5" s="346">
        <v>0</v>
      </c>
      <c r="AA5" s="347">
        <v>2</v>
      </c>
      <c r="AB5" s="346">
        <v>19</v>
      </c>
      <c r="AC5" s="347">
        <v>13</v>
      </c>
      <c r="AD5" s="346">
        <v>0</v>
      </c>
      <c r="AE5" s="348">
        <v>2</v>
      </c>
    </row>
    <row r="6" spans="1:31" ht="60.75" thickBot="1" x14ac:dyDescent="0.3">
      <c r="A6" s="454"/>
      <c r="B6" s="349" t="s">
        <v>775</v>
      </c>
      <c r="C6" s="343"/>
      <c r="D6" s="344">
        <v>137</v>
      </c>
      <c r="E6" s="345">
        <v>29</v>
      </c>
      <c r="F6" s="344">
        <v>610</v>
      </c>
      <c r="G6" s="345">
        <v>123</v>
      </c>
      <c r="H6" s="344">
        <v>215</v>
      </c>
      <c r="I6" s="345">
        <v>35</v>
      </c>
      <c r="J6" s="344">
        <v>567</v>
      </c>
      <c r="K6" s="345">
        <v>71</v>
      </c>
      <c r="L6" s="344">
        <v>59</v>
      </c>
      <c r="M6" s="345">
        <v>11</v>
      </c>
      <c r="N6" s="344">
        <v>2</v>
      </c>
      <c r="O6" s="345">
        <v>0</v>
      </c>
      <c r="P6" s="344">
        <v>32</v>
      </c>
      <c r="Q6" s="345">
        <v>7</v>
      </c>
      <c r="R6" s="345">
        <v>44</v>
      </c>
      <c r="S6" s="345">
        <v>7</v>
      </c>
      <c r="T6" s="346">
        <v>14</v>
      </c>
      <c r="U6" s="347">
        <v>1</v>
      </c>
      <c r="V6" s="346">
        <v>56</v>
      </c>
      <c r="W6" s="347">
        <v>13</v>
      </c>
      <c r="X6" s="346">
        <v>7</v>
      </c>
      <c r="Y6" s="347">
        <v>0</v>
      </c>
      <c r="Z6" s="346">
        <v>7</v>
      </c>
      <c r="AA6" s="347">
        <v>0</v>
      </c>
      <c r="AB6" s="346">
        <v>31</v>
      </c>
      <c r="AC6" s="347">
        <v>3</v>
      </c>
      <c r="AD6" s="346">
        <v>1</v>
      </c>
      <c r="AE6" s="348">
        <v>0</v>
      </c>
    </row>
    <row r="7" spans="1:31" ht="60.75" thickBot="1" x14ac:dyDescent="0.3">
      <c r="A7" s="454"/>
      <c r="B7" s="349" t="s">
        <v>776</v>
      </c>
      <c r="C7" s="343"/>
      <c r="D7" s="344">
        <v>43</v>
      </c>
      <c r="E7" s="345">
        <v>63</v>
      </c>
      <c r="F7" s="344">
        <v>285</v>
      </c>
      <c r="G7" s="345">
        <v>258</v>
      </c>
      <c r="H7" s="344">
        <v>76</v>
      </c>
      <c r="I7" s="345">
        <v>77</v>
      </c>
      <c r="J7" s="344">
        <v>217</v>
      </c>
      <c r="K7" s="345">
        <v>118</v>
      </c>
      <c r="L7" s="344">
        <v>18</v>
      </c>
      <c r="M7" s="345">
        <v>5</v>
      </c>
      <c r="N7" s="344">
        <v>0</v>
      </c>
      <c r="O7" s="345">
        <v>0</v>
      </c>
      <c r="P7" s="344">
        <v>19</v>
      </c>
      <c r="Q7" s="345">
        <v>20</v>
      </c>
      <c r="R7" s="345">
        <v>18</v>
      </c>
      <c r="S7" s="345">
        <v>6</v>
      </c>
      <c r="T7" s="346">
        <v>10</v>
      </c>
      <c r="U7" s="347">
        <v>10</v>
      </c>
      <c r="V7" s="346">
        <v>47</v>
      </c>
      <c r="W7" s="347">
        <v>37</v>
      </c>
      <c r="X7" s="346">
        <v>2</v>
      </c>
      <c r="Y7" s="347">
        <v>1</v>
      </c>
      <c r="Z7" s="346">
        <v>5</v>
      </c>
      <c r="AA7" s="347">
        <v>6</v>
      </c>
      <c r="AB7" s="346">
        <v>27</v>
      </c>
      <c r="AC7" s="347">
        <v>44</v>
      </c>
      <c r="AD7" s="346">
        <v>6</v>
      </c>
      <c r="AE7" s="348">
        <v>2</v>
      </c>
    </row>
    <row r="8" spans="1:31" ht="30" x14ac:dyDescent="0.25">
      <c r="A8" s="455"/>
      <c r="B8" s="350" t="s">
        <v>777</v>
      </c>
      <c r="C8" s="351"/>
      <c r="D8" s="352">
        <v>33</v>
      </c>
      <c r="E8" s="353">
        <v>96</v>
      </c>
      <c r="F8" s="352">
        <v>179</v>
      </c>
      <c r="G8" s="353">
        <v>423</v>
      </c>
      <c r="H8" s="352">
        <v>65</v>
      </c>
      <c r="I8" s="353">
        <v>139</v>
      </c>
      <c r="J8" s="352">
        <v>73</v>
      </c>
      <c r="K8" s="353">
        <v>177</v>
      </c>
      <c r="L8" s="352">
        <v>5</v>
      </c>
      <c r="M8" s="353">
        <v>26</v>
      </c>
      <c r="N8" s="352">
        <v>0</v>
      </c>
      <c r="O8" s="353">
        <v>2</v>
      </c>
      <c r="P8" s="352">
        <v>3</v>
      </c>
      <c r="Q8" s="353">
        <v>16</v>
      </c>
      <c r="R8" s="353">
        <v>18</v>
      </c>
      <c r="S8" s="353">
        <v>36</v>
      </c>
      <c r="T8" s="354">
        <v>9</v>
      </c>
      <c r="U8" s="355">
        <v>8</v>
      </c>
      <c r="V8" s="354">
        <v>19</v>
      </c>
      <c r="W8" s="355">
        <v>23</v>
      </c>
      <c r="X8" s="354">
        <v>1</v>
      </c>
      <c r="Y8" s="355">
        <v>8</v>
      </c>
      <c r="Z8" s="354">
        <v>5</v>
      </c>
      <c r="AA8" s="355">
        <v>1</v>
      </c>
      <c r="AB8" s="354">
        <v>18</v>
      </c>
      <c r="AC8" s="355">
        <v>15</v>
      </c>
      <c r="AD8" s="354">
        <v>0</v>
      </c>
      <c r="AE8" s="356">
        <v>2</v>
      </c>
    </row>
    <row r="9" spans="1:31" x14ac:dyDescent="0.25">
      <c r="B9" s="334" t="s">
        <v>50</v>
      </c>
      <c r="D9" s="183">
        <f>SUM(D4:D8)</f>
        <v>339</v>
      </c>
      <c r="E9" s="183">
        <f t="shared" ref="E9:AE9" si="0">SUM(E4:E8)</f>
        <v>217</v>
      </c>
      <c r="F9" s="183">
        <f t="shared" si="0"/>
        <v>1935</v>
      </c>
      <c r="G9" s="183">
        <f t="shared" si="0"/>
        <v>1096</v>
      </c>
      <c r="H9" s="183">
        <f t="shared" si="0"/>
        <v>639</v>
      </c>
      <c r="I9" s="183">
        <f t="shared" si="0"/>
        <v>333</v>
      </c>
      <c r="J9" s="183">
        <f t="shared" si="0"/>
        <v>1681</v>
      </c>
      <c r="K9" s="183">
        <f t="shared" si="0"/>
        <v>653</v>
      </c>
      <c r="L9" s="183">
        <f t="shared" si="0"/>
        <v>123</v>
      </c>
      <c r="M9" s="183">
        <f t="shared" si="0"/>
        <v>58</v>
      </c>
      <c r="N9" s="183">
        <f t="shared" si="0"/>
        <v>8</v>
      </c>
      <c r="O9" s="183">
        <f t="shared" si="0"/>
        <v>6</v>
      </c>
      <c r="P9" s="183">
        <f t="shared" si="0"/>
        <v>106</v>
      </c>
      <c r="Q9" s="183">
        <f t="shared" si="0"/>
        <v>72</v>
      </c>
      <c r="R9" s="183">
        <f t="shared" si="0"/>
        <v>137</v>
      </c>
      <c r="S9" s="183">
        <f t="shared" si="0"/>
        <v>68</v>
      </c>
      <c r="T9" s="183">
        <f t="shared" si="0"/>
        <v>55</v>
      </c>
      <c r="U9" s="183">
        <f t="shared" si="0"/>
        <v>43</v>
      </c>
      <c r="V9" s="183">
        <f t="shared" si="0"/>
        <v>206</v>
      </c>
      <c r="W9" s="183">
        <f t="shared" si="0"/>
        <v>175</v>
      </c>
      <c r="X9" s="183">
        <f t="shared" si="0"/>
        <v>36</v>
      </c>
      <c r="Y9" s="183">
        <f t="shared" si="0"/>
        <v>38</v>
      </c>
      <c r="Z9" s="183">
        <f t="shared" si="0"/>
        <v>23</v>
      </c>
      <c r="AA9" s="183">
        <f t="shared" si="0"/>
        <v>11</v>
      </c>
      <c r="AB9" s="183">
        <f t="shared" si="0"/>
        <v>157</v>
      </c>
      <c r="AC9" s="183">
        <f t="shared" si="0"/>
        <v>97</v>
      </c>
      <c r="AD9" s="183">
        <f t="shared" si="0"/>
        <v>14</v>
      </c>
      <c r="AE9" s="183">
        <f t="shared" si="0"/>
        <v>7</v>
      </c>
    </row>
  </sheetData>
  <mergeCells count="16">
    <mergeCell ref="A3:A8"/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"/>
  <sheetViews>
    <sheetView topLeftCell="G1" workbookViewId="0">
      <selection activeCell="D3" sqref="D3:AE3"/>
    </sheetView>
  </sheetViews>
  <sheetFormatPr defaultRowHeight="15" x14ac:dyDescent="0.25"/>
  <sheetData>
    <row r="1" spans="1:31" ht="135" x14ac:dyDescent="0.25">
      <c r="A1" s="2" t="s">
        <v>44</v>
      </c>
      <c r="B1" s="2" t="s">
        <v>48</v>
      </c>
      <c r="C1" s="2"/>
      <c r="D1">
        <v>18</v>
      </c>
      <c r="E1">
        <v>0</v>
      </c>
      <c r="F1">
        <v>107</v>
      </c>
      <c r="G1">
        <v>0</v>
      </c>
      <c r="H1">
        <v>8</v>
      </c>
      <c r="I1">
        <v>0</v>
      </c>
      <c r="J1">
        <v>15</v>
      </c>
      <c r="K1">
        <v>0</v>
      </c>
      <c r="L1">
        <v>15</v>
      </c>
      <c r="M1">
        <v>0</v>
      </c>
      <c r="N1">
        <v>3</v>
      </c>
      <c r="O1">
        <v>0</v>
      </c>
      <c r="P1">
        <v>1</v>
      </c>
      <c r="Q1">
        <v>0</v>
      </c>
      <c r="R1">
        <v>3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</row>
    <row r="2" spans="1:31" ht="135" x14ac:dyDescent="0.25">
      <c r="A2" s="2" t="s">
        <v>44</v>
      </c>
      <c r="B2" s="2" t="s">
        <v>767</v>
      </c>
      <c r="C2" s="2"/>
      <c r="D2">
        <v>1</v>
      </c>
      <c r="E2">
        <v>1</v>
      </c>
      <c r="F2">
        <v>9</v>
      </c>
      <c r="G2">
        <v>7</v>
      </c>
      <c r="H2">
        <v>21</v>
      </c>
      <c r="I2">
        <v>12</v>
      </c>
      <c r="J2">
        <v>16</v>
      </c>
      <c r="K2">
        <v>20</v>
      </c>
      <c r="L2">
        <v>1</v>
      </c>
      <c r="M2">
        <v>2</v>
      </c>
      <c r="N2">
        <v>0</v>
      </c>
      <c r="O2">
        <v>0</v>
      </c>
      <c r="P2">
        <v>2</v>
      </c>
      <c r="Q2">
        <v>2</v>
      </c>
      <c r="R2">
        <v>2</v>
      </c>
      <c r="S2">
        <v>3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</row>
    <row r="3" spans="1:31" x14ac:dyDescent="0.25">
      <c r="C3" t="s">
        <v>50</v>
      </c>
      <c r="D3">
        <f>SUM(D1:D2)</f>
        <v>19</v>
      </c>
      <c r="E3" s="183">
        <f t="shared" ref="E3:AD3" si="0">SUM(E1:E2)</f>
        <v>1</v>
      </c>
      <c r="F3" s="183">
        <f t="shared" si="0"/>
        <v>116</v>
      </c>
      <c r="G3" s="183">
        <f t="shared" si="0"/>
        <v>7</v>
      </c>
      <c r="H3" s="183">
        <f t="shared" si="0"/>
        <v>29</v>
      </c>
      <c r="I3" s="183">
        <f t="shared" si="0"/>
        <v>12</v>
      </c>
      <c r="J3" s="183">
        <f t="shared" si="0"/>
        <v>31</v>
      </c>
      <c r="K3" s="183">
        <f t="shared" si="0"/>
        <v>20</v>
      </c>
      <c r="L3" s="183">
        <f t="shared" si="0"/>
        <v>16</v>
      </c>
      <c r="M3" s="183">
        <f t="shared" si="0"/>
        <v>2</v>
      </c>
      <c r="N3" s="183">
        <f t="shared" si="0"/>
        <v>3</v>
      </c>
      <c r="O3" s="183">
        <f t="shared" si="0"/>
        <v>0</v>
      </c>
      <c r="P3" s="183">
        <f t="shared" si="0"/>
        <v>3</v>
      </c>
      <c r="Q3" s="183">
        <f t="shared" si="0"/>
        <v>2</v>
      </c>
      <c r="R3" s="183">
        <f t="shared" si="0"/>
        <v>5</v>
      </c>
      <c r="S3" s="183">
        <f t="shared" si="0"/>
        <v>3</v>
      </c>
      <c r="T3" s="183">
        <f t="shared" si="0"/>
        <v>0</v>
      </c>
      <c r="U3" s="183">
        <f t="shared" si="0"/>
        <v>0</v>
      </c>
      <c r="V3" s="183">
        <f t="shared" si="0"/>
        <v>0</v>
      </c>
      <c r="W3" s="183">
        <f t="shared" si="0"/>
        <v>0</v>
      </c>
      <c r="X3" s="183">
        <f t="shared" si="0"/>
        <v>0</v>
      </c>
      <c r="Y3" s="183">
        <f t="shared" si="0"/>
        <v>0</v>
      </c>
      <c r="Z3" s="183">
        <f t="shared" si="0"/>
        <v>0</v>
      </c>
      <c r="AA3" s="183">
        <f t="shared" si="0"/>
        <v>0</v>
      </c>
      <c r="AB3" s="183">
        <f t="shared" si="0"/>
        <v>0</v>
      </c>
      <c r="AC3" s="183">
        <f t="shared" si="0"/>
        <v>0</v>
      </c>
      <c r="AD3" s="18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activeCell="G3" sqref="G1:G1048576"/>
    </sheetView>
  </sheetViews>
  <sheetFormatPr defaultRowHeight="15" x14ac:dyDescent="0.25"/>
  <cols>
    <col min="1" max="1" width="5.7109375" style="183" customWidth="1"/>
    <col min="2" max="2" width="11.140625" style="333" customWidth="1"/>
    <col min="3" max="3" width="15" style="2" customWidth="1"/>
    <col min="4" max="5" width="6.28515625" style="183" customWidth="1"/>
    <col min="6" max="6" width="6.85546875" style="183" customWidth="1"/>
    <col min="7" max="7" width="5.85546875" style="183" customWidth="1"/>
    <col min="8" max="8" width="6.7109375" style="183" customWidth="1"/>
    <col min="9" max="9" width="5.5703125" style="183" customWidth="1"/>
    <col min="10" max="31" width="6.28515625" style="183" customWidth="1"/>
    <col min="32" max="16384" width="9.140625" style="183"/>
  </cols>
  <sheetData>
    <row r="1" spans="1:31" ht="60" customHeight="1" x14ac:dyDescent="0.25">
      <c r="A1" s="467" t="s">
        <v>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9"/>
    </row>
    <row r="2" spans="1:31" ht="25.5" customHeight="1" x14ac:dyDescent="0.25">
      <c r="A2" s="182" t="s">
        <v>0</v>
      </c>
      <c r="B2" s="182" t="s">
        <v>12</v>
      </c>
      <c r="C2" s="182" t="s">
        <v>1</v>
      </c>
      <c r="D2" s="470" t="s">
        <v>15</v>
      </c>
      <c r="E2" s="471"/>
      <c r="F2" s="472" t="s">
        <v>7</v>
      </c>
      <c r="G2" s="473"/>
      <c r="H2" s="472" t="s">
        <v>13</v>
      </c>
      <c r="I2" s="473"/>
      <c r="J2" s="474" t="s">
        <v>8</v>
      </c>
      <c r="K2" s="466"/>
      <c r="L2" s="476" t="s">
        <v>11</v>
      </c>
      <c r="M2" s="477"/>
      <c r="N2" s="470" t="s">
        <v>9</v>
      </c>
      <c r="O2" s="471"/>
      <c r="P2" s="470" t="s">
        <v>14</v>
      </c>
      <c r="Q2" s="471"/>
      <c r="R2" s="470" t="s">
        <v>10</v>
      </c>
      <c r="S2" s="471"/>
      <c r="T2" s="470" t="s">
        <v>2</v>
      </c>
      <c r="U2" s="471"/>
      <c r="V2" s="470" t="s">
        <v>3</v>
      </c>
      <c r="W2" s="471"/>
      <c r="X2" s="470" t="s">
        <v>16</v>
      </c>
      <c r="Y2" s="471"/>
      <c r="Z2" s="470" t="s">
        <v>4</v>
      </c>
      <c r="AA2" s="471"/>
      <c r="AB2" s="470" t="s">
        <v>5</v>
      </c>
      <c r="AC2" s="471"/>
      <c r="AD2" s="470" t="s">
        <v>6</v>
      </c>
      <c r="AE2" s="475"/>
    </row>
    <row r="3" spans="1:31" ht="25.5" x14ac:dyDescent="0.25">
      <c r="A3" s="182"/>
      <c r="B3" s="182"/>
      <c r="C3" s="332"/>
      <c r="D3" s="182" t="s">
        <v>18</v>
      </c>
      <c r="E3" s="182" t="s">
        <v>19</v>
      </c>
      <c r="F3" s="182" t="s">
        <v>18</v>
      </c>
      <c r="G3" s="182" t="s">
        <v>19</v>
      </c>
      <c r="H3" s="182" t="s">
        <v>18</v>
      </c>
      <c r="I3" s="182" t="s">
        <v>19</v>
      </c>
      <c r="J3" s="182" t="s">
        <v>18</v>
      </c>
      <c r="K3" s="182" t="s">
        <v>19</v>
      </c>
      <c r="L3" s="182" t="s">
        <v>18</v>
      </c>
      <c r="M3" s="182" t="s">
        <v>19</v>
      </c>
      <c r="N3" s="182" t="s">
        <v>18</v>
      </c>
      <c r="O3" s="182" t="s">
        <v>19</v>
      </c>
      <c r="P3" s="182" t="s">
        <v>18</v>
      </c>
      <c r="Q3" s="182" t="s">
        <v>19</v>
      </c>
      <c r="R3" s="182" t="s">
        <v>18</v>
      </c>
      <c r="S3" s="182" t="s">
        <v>19</v>
      </c>
      <c r="T3" s="182" t="s">
        <v>18</v>
      </c>
      <c r="U3" s="182" t="s">
        <v>19</v>
      </c>
      <c r="V3" s="182" t="s">
        <v>18</v>
      </c>
      <c r="W3" s="182" t="s">
        <v>19</v>
      </c>
      <c r="X3" s="182" t="s">
        <v>18</v>
      </c>
      <c r="Y3" s="182" t="s">
        <v>19</v>
      </c>
      <c r="Z3" s="182" t="s">
        <v>18</v>
      </c>
      <c r="AA3" s="182" t="s">
        <v>19</v>
      </c>
      <c r="AB3" s="182" t="s">
        <v>18</v>
      </c>
      <c r="AC3" s="182" t="s">
        <v>19</v>
      </c>
      <c r="AD3" s="182" t="s">
        <v>18</v>
      </c>
      <c r="AE3" s="182" t="s">
        <v>19</v>
      </c>
    </row>
    <row r="4" spans="1:31" s="333" customFormat="1" ht="60" customHeight="1" x14ac:dyDescent="0.25">
      <c r="A4" s="465" t="s">
        <v>755</v>
      </c>
      <c r="B4" s="466" t="s">
        <v>756</v>
      </c>
      <c r="C4" s="186" t="s">
        <v>757</v>
      </c>
      <c r="D4" s="331">
        <v>134</v>
      </c>
      <c r="E4" s="331">
        <v>202</v>
      </c>
      <c r="F4" s="331">
        <v>448</v>
      </c>
      <c r="G4" s="331">
        <v>813</v>
      </c>
      <c r="H4" s="331">
        <v>271</v>
      </c>
      <c r="I4" s="331">
        <v>346</v>
      </c>
      <c r="J4" s="331">
        <v>1026</v>
      </c>
      <c r="K4" s="331">
        <v>967</v>
      </c>
      <c r="L4" s="331">
        <v>18</v>
      </c>
      <c r="M4" s="331">
        <v>23</v>
      </c>
      <c r="N4" s="331">
        <v>10</v>
      </c>
      <c r="O4" s="331">
        <v>19</v>
      </c>
      <c r="P4" s="331">
        <v>65</v>
      </c>
      <c r="Q4" s="331">
        <v>130</v>
      </c>
      <c r="R4" s="331">
        <v>22</v>
      </c>
      <c r="S4" s="331">
        <v>23</v>
      </c>
      <c r="T4" s="331">
        <v>7</v>
      </c>
      <c r="U4" s="331">
        <v>27</v>
      </c>
      <c r="V4" s="331">
        <v>38</v>
      </c>
      <c r="W4" s="331">
        <v>61</v>
      </c>
      <c r="X4" s="331">
        <v>15</v>
      </c>
      <c r="Y4" s="331">
        <v>29</v>
      </c>
      <c r="Z4" s="331">
        <v>8</v>
      </c>
      <c r="AA4" s="331">
        <v>4</v>
      </c>
      <c r="AB4" s="331">
        <v>48</v>
      </c>
      <c r="AC4" s="331">
        <v>54</v>
      </c>
      <c r="AD4" s="331">
        <v>3</v>
      </c>
      <c r="AE4" s="331" t="s">
        <v>419</v>
      </c>
    </row>
    <row r="5" spans="1:31" ht="30" customHeight="1" x14ac:dyDescent="0.25">
      <c r="A5" s="465"/>
      <c r="B5" s="466"/>
      <c r="C5" s="186" t="s">
        <v>758</v>
      </c>
      <c r="D5" s="331">
        <v>122</v>
      </c>
      <c r="E5" s="331">
        <v>112</v>
      </c>
      <c r="F5" s="331">
        <v>505</v>
      </c>
      <c r="G5" s="331">
        <v>458</v>
      </c>
      <c r="H5" s="331">
        <v>230</v>
      </c>
      <c r="I5" s="331">
        <v>120</v>
      </c>
      <c r="J5" s="331">
        <v>909</v>
      </c>
      <c r="K5" s="331">
        <v>709</v>
      </c>
      <c r="L5" s="331">
        <v>5</v>
      </c>
      <c r="M5" s="331">
        <v>15</v>
      </c>
      <c r="N5" s="331">
        <v>3</v>
      </c>
      <c r="O5" s="331"/>
      <c r="P5" s="331">
        <v>57</v>
      </c>
      <c r="Q5" s="331">
        <v>72</v>
      </c>
      <c r="R5" s="331">
        <v>29</v>
      </c>
      <c r="S5" s="331">
        <v>10</v>
      </c>
      <c r="T5" s="331">
        <v>36</v>
      </c>
      <c r="U5" s="331">
        <v>26</v>
      </c>
      <c r="V5" s="331">
        <v>67</v>
      </c>
      <c r="W5" s="331">
        <v>51</v>
      </c>
      <c r="X5" s="331">
        <v>19</v>
      </c>
      <c r="Y5" s="331">
        <v>37</v>
      </c>
      <c r="Z5" s="331">
        <v>1</v>
      </c>
      <c r="AA5" s="331">
        <v>1</v>
      </c>
      <c r="AB5" s="331">
        <v>56</v>
      </c>
      <c r="AC5" s="331">
        <v>37</v>
      </c>
      <c r="AD5" s="331" t="s">
        <v>419</v>
      </c>
      <c r="AE5" s="331" t="s">
        <v>419</v>
      </c>
    </row>
    <row r="6" spans="1:31" ht="45" customHeight="1" x14ac:dyDescent="0.25">
      <c r="A6" s="465"/>
      <c r="B6" s="466" t="s">
        <v>759</v>
      </c>
      <c r="C6" s="186" t="s">
        <v>760</v>
      </c>
      <c r="D6" s="331">
        <v>74</v>
      </c>
      <c r="E6" s="331">
        <v>112</v>
      </c>
      <c r="F6" s="331">
        <v>285</v>
      </c>
      <c r="G6" s="331">
        <v>413</v>
      </c>
      <c r="H6" s="331">
        <v>126</v>
      </c>
      <c r="I6" s="331">
        <v>159</v>
      </c>
      <c r="J6" s="331">
        <v>676</v>
      </c>
      <c r="K6" s="331">
        <v>662</v>
      </c>
      <c r="L6" s="331">
        <v>4</v>
      </c>
      <c r="M6" s="331">
        <v>17</v>
      </c>
      <c r="N6" s="331">
        <v>4</v>
      </c>
      <c r="O6" s="331">
        <v>17</v>
      </c>
      <c r="P6" s="331">
        <v>44</v>
      </c>
      <c r="Q6" s="331">
        <v>69</v>
      </c>
      <c r="R6" s="331">
        <v>11</v>
      </c>
      <c r="S6" s="331">
        <v>17</v>
      </c>
      <c r="T6" s="331">
        <v>35</v>
      </c>
      <c r="U6" s="331">
        <v>10</v>
      </c>
      <c r="V6" s="331">
        <v>81</v>
      </c>
      <c r="W6" s="331">
        <v>52</v>
      </c>
      <c r="X6" s="331">
        <v>19</v>
      </c>
      <c r="Y6" s="331">
        <v>19</v>
      </c>
      <c r="Z6" s="331">
        <v>14</v>
      </c>
      <c r="AA6" s="331">
        <v>2</v>
      </c>
      <c r="AB6" s="331">
        <v>67</v>
      </c>
      <c r="AC6" s="331">
        <v>51</v>
      </c>
      <c r="AD6" s="331">
        <v>11</v>
      </c>
      <c r="AE6" s="331">
        <v>4</v>
      </c>
    </row>
    <row r="7" spans="1:31" ht="60" customHeight="1" x14ac:dyDescent="0.25">
      <c r="A7" s="465"/>
      <c r="B7" s="466"/>
      <c r="C7" s="186" t="s">
        <v>761</v>
      </c>
      <c r="D7" s="331">
        <v>44</v>
      </c>
      <c r="E7" s="331">
        <v>152</v>
      </c>
      <c r="F7" s="331">
        <v>193</v>
      </c>
      <c r="G7" s="331">
        <v>534</v>
      </c>
      <c r="H7" s="331">
        <v>55</v>
      </c>
      <c r="I7" s="331">
        <v>137</v>
      </c>
      <c r="J7" s="331">
        <v>170</v>
      </c>
      <c r="K7" s="331">
        <v>305</v>
      </c>
      <c r="L7" s="331">
        <v>7</v>
      </c>
      <c r="M7" s="331">
        <v>21</v>
      </c>
      <c r="N7" s="331">
        <v>3</v>
      </c>
      <c r="O7" s="331">
        <v>12</v>
      </c>
      <c r="P7" s="331">
        <v>23</v>
      </c>
      <c r="Q7" s="331">
        <v>95</v>
      </c>
      <c r="R7" s="331">
        <v>6</v>
      </c>
      <c r="S7" s="331">
        <v>11</v>
      </c>
      <c r="T7" s="331">
        <v>6</v>
      </c>
      <c r="U7" s="331">
        <v>14</v>
      </c>
      <c r="V7" s="331">
        <v>6</v>
      </c>
      <c r="W7" s="331">
        <v>14</v>
      </c>
      <c r="X7" s="331">
        <v>5</v>
      </c>
      <c r="Y7" s="331">
        <v>15</v>
      </c>
      <c r="Z7" s="331">
        <v>2</v>
      </c>
      <c r="AA7" s="331">
        <v>7</v>
      </c>
      <c r="AB7" s="331">
        <v>26</v>
      </c>
      <c r="AC7" s="331">
        <v>28</v>
      </c>
      <c r="AD7" s="331">
        <v>2</v>
      </c>
      <c r="AE7" s="331">
        <v>4</v>
      </c>
    </row>
    <row r="8" spans="1:31" ht="75" customHeight="1" x14ac:dyDescent="0.25">
      <c r="A8" s="465"/>
      <c r="B8" s="466" t="s">
        <v>220</v>
      </c>
      <c r="C8" s="186" t="s">
        <v>762</v>
      </c>
      <c r="D8" s="331">
        <v>48</v>
      </c>
      <c r="E8" s="331">
        <v>188</v>
      </c>
      <c r="F8" s="331">
        <v>231</v>
      </c>
      <c r="G8" s="331">
        <v>849</v>
      </c>
      <c r="H8" s="331">
        <v>122</v>
      </c>
      <c r="I8" s="331">
        <v>288</v>
      </c>
      <c r="J8" s="331">
        <v>588</v>
      </c>
      <c r="K8" s="331">
        <v>971</v>
      </c>
      <c r="L8" s="331">
        <v>3</v>
      </c>
      <c r="M8" s="331">
        <v>10</v>
      </c>
      <c r="N8" s="331">
        <v>8</v>
      </c>
      <c r="O8" s="331">
        <v>24</v>
      </c>
      <c r="P8" s="331">
        <v>39</v>
      </c>
      <c r="Q8" s="331">
        <v>159</v>
      </c>
      <c r="R8" s="331">
        <v>15</v>
      </c>
      <c r="S8" s="331">
        <v>28</v>
      </c>
      <c r="T8" s="331">
        <v>14</v>
      </c>
      <c r="U8" s="331">
        <v>16</v>
      </c>
      <c r="V8" s="331">
        <v>31</v>
      </c>
      <c r="W8" s="331">
        <v>64</v>
      </c>
      <c r="X8" s="331">
        <v>10</v>
      </c>
      <c r="Y8" s="331">
        <v>18</v>
      </c>
      <c r="Z8" s="331">
        <v>2</v>
      </c>
      <c r="AA8" s="331">
        <v>9</v>
      </c>
      <c r="AB8" s="331">
        <v>106</v>
      </c>
      <c r="AC8" s="331">
        <v>147</v>
      </c>
      <c r="AD8" s="331" t="s">
        <v>419</v>
      </c>
      <c r="AE8" s="331" t="s">
        <v>419</v>
      </c>
    </row>
    <row r="9" spans="1:31" ht="60" customHeight="1" x14ac:dyDescent="0.25">
      <c r="A9" s="465"/>
      <c r="B9" s="466"/>
      <c r="C9" s="186" t="s">
        <v>763</v>
      </c>
      <c r="D9" s="331">
        <v>35</v>
      </c>
      <c r="E9" s="331">
        <v>112</v>
      </c>
      <c r="F9" s="331">
        <v>164</v>
      </c>
      <c r="G9" s="331">
        <v>577</v>
      </c>
      <c r="H9" s="331">
        <v>81</v>
      </c>
      <c r="I9" s="331">
        <v>220</v>
      </c>
      <c r="J9" s="331">
        <v>187</v>
      </c>
      <c r="K9" s="331">
        <v>461</v>
      </c>
      <c r="L9" s="331">
        <v>4</v>
      </c>
      <c r="M9" s="331">
        <v>5</v>
      </c>
      <c r="N9" s="331">
        <v>5</v>
      </c>
      <c r="O9" s="331">
        <v>12</v>
      </c>
      <c r="P9" s="331">
        <v>27</v>
      </c>
      <c r="Q9" s="331">
        <v>114</v>
      </c>
      <c r="R9" s="331">
        <v>2</v>
      </c>
      <c r="S9" s="331">
        <v>13</v>
      </c>
      <c r="T9" s="331" t="s">
        <v>419</v>
      </c>
      <c r="U9" s="331" t="s">
        <v>419</v>
      </c>
      <c r="V9" s="331">
        <v>4</v>
      </c>
      <c r="W9" s="331">
        <v>22</v>
      </c>
      <c r="X9" s="331">
        <v>1</v>
      </c>
      <c r="Y9" s="331">
        <f>Z12</f>
        <v>6</v>
      </c>
      <c r="Z9" s="331" t="s">
        <v>419</v>
      </c>
      <c r="AA9" s="331">
        <v>7</v>
      </c>
      <c r="AB9" s="331">
        <v>12</v>
      </c>
      <c r="AC9" s="331">
        <v>30</v>
      </c>
      <c r="AD9" s="331">
        <v>1</v>
      </c>
      <c r="AE9" s="331">
        <v>1</v>
      </c>
    </row>
    <row r="10" spans="1:31" x14ac:dyDescent="0.25">
      <c r="A10" s="465"/>
      <c r="B10" s="466"/>
      <c r="C10" s="186" t="s">
        <v>764</v>
      </c>
      <c r="D10" s="331">
        <v>35</v>
      </c>
      <c r="E10" s="331">
        <v>183</v>
      </c>
      <c r="F10" s="331">
        <v>140</v>
      </c>
      <c r="G10" s="331">
        <v>713</v>
      </c>
      <c r="H10" s="331">
        <v>52</v>
      </c>
      <c r="I10" s="331">
        <v>191</v>
      </c>
      <c r="J10" s="331">
        <v>120</v>
      </c>
      <c r="K10" s="331">
        <v>357</v>
      </c>
      <c r="L10" s="331">
        <v>1</v>
      </c>
      <c r="M10" s="331">
        <v>8</v>
      </c>
      <c r="N10" s="331">
        <v>7</v>
      </c>
      <c r="O10" s="331">
        <v>40</v>
      </c>
      <c r="P10" s="331">
        <v>20</v>
      </c>
      <c r="Q10" s="331">
        <v>144</v>
      </c>
      <c r="R10" s="331">
        <v>4</v>
      </c>
      <c r="S10" s="331">
        <v>13</v>
      </c>
      <c r="T10" s="331" t="s">
        <v>419</v>
      </c>
      <c r="U10" s="331">
        <v>9</v>
      </c>
      <c r="V10" s="331">
        <v>4</v>
      </c>
      <c r="W10" s="331">
        <v>37</v>
      </c>
      <c r="X10" s="331">
        <v>4</v>
      </c>
      <c r="Y10" s="331">
        <v>14</v>
      </c>
      <c r="Z10" s="331" t="s">
        <v>419</v>
      </c>
      <c r="AA10" s="331" t="s">
        <v>419</v>
      </c>
      <c r="AB10" s="331">
        <v>50</v>
      </c>
      <c r="AC10" s="331">
        <v>49</v>
      </c>
      <c r="AD10" s="331" t="s">
        <v>419</v>
      </c>
      <c r="AE10" s="331" t="s">
        <v>419</v>
      </c>
    </row>
    <row r="11" spans="1:31" ht="45" x14ac:dyDescent="0.25">
      <c r="A11" s="465"/>
      <c r="B11" s="466" t="s">
        <v>765</v>
      </c>
      <c r="C11" s="186" t="s">
        <v>766</v>
      </c>
      <c r="D11" s="331">
        <v>37</v>
      </c>
      <c r="E11" s="331">
        <v>136</v>
      </c>
      <c r="F11" s="331">
        <v>181</v>
      </c>
      <c r="G11" s="331">
        <v>537</v>
      </c>
      <c r="H11" s="331">
        <v>74</v>
      </c>
      <c r="I11" s="331">
        <v>142</v>
      </c>
      <c r="J11" s="331">
        <v>143</v>
      </c>
      <c r="K11" s="331">
        <v>255</v>
      </c>
      <c r="L11" s="331">
        <v>1</v>
      </c>
      <c r="M11" s="331">
        <v>5</v>
      </c>
      <c r="N11" s="331">
        <v>3</v>
      </c>
      <c r="O11" s="331">
        <v>14</v>
      </c>
      <c r="P11" s="331">
        <v>27</v>
      </c>
      <c r="Q11" s="331">
        <v>100</v>
      </c>
      <c r="R11" s="331">
        <v>3</v>
      </c>
      <c r="S11" s="331">
        <v>10</v>
      </c>
      <c r="T11" s="331">
        <v>11</v>
      </c>
      <c r="U11" s="331">
        <v>23</v>
      </c>
      <c r="V11" s="331">
        <v>12</v>
      </c>
      <c r="W11" s="331">
        <v>31</v>
      </c>
      <c r="X11" s="331">
        <v>7</v>
      </c>
      <c r="Y11" s="331">
        <v>19</v>
      </c>
      <c r="Z11" s="331">
        <v>2</v>
      </c>
      <c r="AA11" s="331">
        <v>4</v>
      </c>
      <c r="AB11" s="331">
        <v>23</v>
      </c>
      <c r="AC11" s="331">
        <v>40</v>
      </c>
      <c r="AD11" s="331">
        <v>2</v>
      </c>
      <c r="AE11" s="331">
        <v>2</v>
      </c>
    </row>
    <row r="12" spans="1:31" ht="60" x14ac:dyDescent="0.25">
      <c r="A12" s="465"/>
      <c r="B12" s="466"/>
      <c r="C12" s="186" t="s">
        <v>765</v>
      </c>
      <c r="D12" s="331">
        <v>59</v>
      </c>
      <c r="E12" s="331">
        <v>137</v>
      </c>
      <c r="F12" s="331">
        <v>234</v>
      </c>
      <c r="G12" s="331">
        <v>537</v>
      </c>
      <c r="H12" s="331">
        <v>87</v>
      </c>
      <c r="I12" s="331">
        <v>136</v>
      </c>
      <c r="J12" s="331">
        <v>591</v>
      </c>
      <c r="K12" s="331">
        <v>830</v>
      </c>
      <c r="L12" s="331">
        <v>2</v>
      </c>
      <c r="M12" s="331">
        <v>12</v>
      </c>
      <c r="N12" s="331">
        <v>6</v>
      </c>
      <c r="O12" s="331">
        <v>8</v>
      </c>
      <c r="P12" s="331">
        <v>37</v>
      </c>
      <c r="Q12" s="331">
        <v>97</v>
      </c>
      <c r="R12" s="331">
        <v>9</v>
      </c>
      <c r="S12" s="331">
        <v>17</v>
      </c>
      <c r="T12" s="331">
        <v>63</v>
      </c>
      <c r="U12" s="331">
        <v>43</v>
      </c>
      <c r="V12" s="331">
        <v>69</v>
      </c>
      <c r="W12" s="331">
        <v>50</v>
      </c>
      <c r="X12" s="331">
        <v>58</v>
      </c>
      <c r="Y12" s="331">
        <v>40</v>
      </c>
      <c r="Z12" s="331">
        <v>6</v>
      </c>
      <c r="AA12" s="331">
        <v>3</v>
      </c>
      <c r="AB12" s="331">
        <v>94</v>
      </c>
      <c r="AC12" s="331">
        <v>62</v>
      </c>
      <c r="AD12" s="331" t="s">
        <v>419</v>
      </c>
      <c r="AE12" s="331">
        <v>1</v>
      </c>
    </row>
    <row r="13" spans="1:31" x14ac:dyDescent="0.25">
      <c r="C13" s="2" t="s">
        <v>50</v>
      </c>
      <c r="D13" s="330">
        <f>SUM(D4:D12)</f>
        <v>588</v>
      </c>
      <c r="E13" s="330">
        <f t="shared" ref="E13:AE13" si="0">SUM(E4:E12)</f>
        <v>1334</v>
      </c>
      <c r="F13" s="330">
        <f t="shared" si="0"/>
        <v>2381</v>
      </c>
      <c r="G13" s="330">
        <f t="shared" si="0"/>
        <v>5431</v>
      </c>
      <c r="H13" s="330">
        <f t="shared" si="0"/>
        <v>1098</v>
      </c>
      <c r="I13" s="330">
        <f t="shared" si="0"/>
        <v>1739</v>
      </c>
      <c r="J13" s="330">
        <f t="shared" si="0"/>
        <v>4410</v>
      </c>
      <c r="K13" s="330">
        <f t="shared" si="0"/>
        <v>5517</v>
      </c>
      <c r="L13" s="330">
        <f t="shared" si="0"/>
        <v>45</v>
      </c>
      <c r="M13" s="330">
        <f t="shared" si="0"/>
        <v>116</v>
      </c>
      <c r="N13" s="330">
        <f t="shared" si="0"/>
        <v>49</v>
      </c>
      <c r="O13" s="330">
        <f t="shared" si="0"/>
        <v>146</v>
      </c>
      <c r="P13" s="330">
        <f t="shared" si="0"/>
        <v>339</v>
      </c>
      <c r="Q13" s="330">
        <f t="shared" si="0"/>
        <v>980</v>
      </c>
      <c r="R13" s="330">
        <f t="shared" si="0"/>
        <v>101</v>
      </c>
      <c r="S13" s="330">
        <f t="shared" si="0"/>
        <v>142</v>
      </c>
      <c r="T13" s="330">
        <f t="shared" si="0"/>
        <v>172</v>
      </c>
      <c r="U13" s="330">
        <f t="shared" si="0"/>
        <v>168</v>
      </c>
      <c r="V13" s="330">
        <f t="shared" si="0"/>
        <v>312</v>
      </c>
      <c r="W13" s="330">
        <f t="shared" si="0"/>
        <v>382</v>
      </c>
      <c r="X13" s="330">
        <f t="shared" si="0"/>
        <v>138</v>
      </c>
      <c r="Y13" s="330">
        <f t="shared" si="0"/>
        <v>197</v>
      </c>
      <c r="Z13" s="330">
        <f t="shared" si="0"/>
        <v>35</v>
      </c>
      <c r="AA13" s="330">
        <f t="shared" si="0"/>
        <v>37</v>
      </c>
      <c r="AB13" s="330">
        <f t="shared" si="0"/>
        <v>482</v>
      </c>
      <c r="AC13" s="330">
        <f t="shared" si="0"/>
        <v>498</v>
      </c>
      <c r="AD13" s="330">
        <f t="shared" si="0"/>
        <v>19</v>
      </c>
      <c r="AE13" s="330">
        <f t="shared" si="0"/>
        <v>12</v>
      </c>
    </row>
  </sheetData>
  <mergeCells count="20">
    <mergeCell ref="A1:AE1"/>
    <mergeCell ref="D2:E2"/>
    <mergeCell ref="F2:G2"/>
    <mergeCell ref="H2:I2"/>
    <mergeCell ref="J2:K2"/>
    <mergeCell ref="X2:Y2"/>
    <mergeCell ref="Z2:AA2"/>
    <mergeCell ref="AB2:AC2"/>
    <mergeCell ref="AD2:AE2"/>
    <mergeCell ref="L2:M2"/>
    <mergeCell ref="N2:O2"/>
    <mergeCell ref="P2:Q2"/>
    <mergeCell ref="R2:S2"/>
    <mergeCell ref="T2:U2"/>
    <mergeCell ref="V2:W2"/>
    <mergeCell ref="A4:A12"/>
    <mergeCell ref="B4:B5"/>
    <mergeCell ref="B6:B7"/>
    <mergeCell ref="B8:B10"/>
    <mergeCell ref="B11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workbookViewId="0">
      <selection activeCell="D19" sqref="D19"/>
    </sheetView>
  </sheetViews>
  <sheetFormatPr defaultRowHeight="15" x14ac:dyDescent="0.25"/>
  <sheetData>
    <row r="1" spans="1:31" s="370" customFormat="1" x14ac:dyDescent="0.25">
      <c r="A1" s="413" t="s">
        <v>0</v>
      </c>
      <c r="B1" s="413" t="s">
        <v>12</v>
      </c>
      <c r="C1" s="413" t="s">
        <v>1</v>
      </c>
      <c r="D1" s="478" t="s">
        <v>15</v>
      </c>
      <c r="E1" s="479"/>
      <c r="F1" s="480" t="s">
        <v>7</v>
      </c>
      <c r="G1" s="481"/>
      <c r="H1" s="480" t="s">
        <v>13</v>
      </c>
      <c r="I1" s="481"/>
      <c r="J1" s="480" t="s">
        <v>8</v>
      </c>
      <c r="K1" s="481"/>
      <c r="L1" s="478" t="s">
        <v>11</v>
      </c>
      <c r="M1" s="479"/>
      <c r="N1" s="478" t="s">
        <v>9</v>
      </c>
      <c r="O1" s="479"/>
      <c r="P1" s="478" t="s">
        <v>14</v>
      </c>
      <c r="Q1" s="479"/>
      <c r="R1" s="478" t="s">
        <v>10</v>
      </c>
      <c r="S1" s="479"/>
      <c r="T1" s="478" t="s">
        <v>2</v>
      </c>
      <c r="U1" s="479"/>
      <c r="V1" s="478" t="s">
        <v>3</v>
      </c>
      <c r="W1" s="479"/>
      <c r="X1" s="478" t="s">
        <v>16</v>
      </c>
      <c r="Y1" s="479"/>
      <c r="Z1" s="478" t="s">
        <v>4</v>
      </c>
      <c r="AA1" s="479"/>
      <c r="AB1" s="478" t="s">
        <v>5</v>
      </c>
      <c r="AC1" s="479"/>
      <c r="AD1" s="478" t="s">
        <v>6</v>
      </c>
      <c r="AE1" s="479"/>
    </row>
    <row r="2" spans="1:31" s="370" customFormat="1" x14ac:dyDescent="0.25">
      <c r="A2" s="413"/>
      <c r="B2" s="413"/>
      <c r="C2" s="413"/>
      <c r="D2" s="413" t="s">
        <v>18</v>
      </c>
      <c r="E2" s="413" t="s">
        <v>19</v>
      </c>
      <c r="F2" s="413" t="s">
        <v>18</v>
      </c>
      <c r="G2" s="413" t="s">
        <v>19</v>
      </c>
      <c r="H2" s="413" t="s">
        <v>18</v>
      </c>
      <c r="I2" s="413" t="s">
        <v>19</v>
      </c>
      <c r="J2" s="413" t="s">
        <v>18</v>
      </c>
      <c r="K2" s="413" t="s">
        <v>19</v>
      </c>
      <c r="L2" s="413" t="s">
        <v>18</v>
      </c>
      <c r="M2" s="413" t="s">
        <v>19</v>
      </c>
      <c r="N2" s="413" t="s">
        <v>18</v>
      </c>
      <c r="O2" s="413" t="s">
        <v>19</v>
      </c>
      <c r="P2" s="413" t="s">
        <v>18</v>
      </c>
      <c r="Q2" s="413" t="s">
        <v>19</v>
      </c>
      <c r="R2" s="413" t="s">
        <v>18</v>
      </c>
      <c r="S2" s="413" t="s">
        <v>19</v>
      </c>
      <c r="T2" s="413" t="s">
        <v>18</v>
      </c>
      <c r="U2" s="413" t="s">
        <v>19</v>
      </c>
      <c r="V2" s="413" t="s">
        <v>18</v>
      </c>
      <c r="W2" s="413" t="s">
        <v>19</v>
      </c>
      <c r="X2" s="413" t="s">
        <v>18</v>
      </c>
      <c r="Y2" s="413" t="s">
        <v>19</v>
      </c>
      <c r="Z2" s="413" t="s">
        <v>18</v>
      </c>
      <c r="AA2" s="413" t="s">
        <v>19</v>
      </c>
      <c r="AB2" s="413" t="s">
        <v>18</v>
      </c>
      <c r="AC2" s="413" t="s">
        <v>19</v>
      </c>
      <c r="AD2" s="413" t="s">
        <v>18</v>
      </c>
      <c r="AE2" s="413" t="s">
        <v>19</v>
      </c>
    </row>
    <row r="3" spans="1:31" s="370" customFormat="1" x14ac:dyDescent="0.25">
      <c r="A3" s="414" t="s">
        <v>39</v>
      </c>
      <c r="B3" s="414" t="s">
        <v>614</v>
      </c>
      <c r="C3" s="414" t="s">
        <v>81</v>
      </c>
      <c r="D3" s="372">
        <v>35</v>
      </c>
      <c r="E3" s="372">
        <v>86</v>
      </c>
      <c r="F3" s="372">
        <v>120</v>
      </c>
      <c r="G3" s="372">
        <v>285</v>
      </c>
      <c r="H3" s="372">
        <v>38</v>
      </c>
      <c r="I3" s="372">
        <v>77</v>
      </c>
      <c r="J3" s="372">
        <v>92</v>
      </c>
      <c r="K3" s="372">
        <v>143</v>
      </c>
      <c r="L3" s="372">
        <v>24</v>
      </c>
      <c r="M3" s="372">
        <v>33</v>
      </c>
      <c r="N3" s="372">
        <v>6</v>
      </c>
      <c r="O3" s="372">
        <v>20</v>
      </c>
      <c r="P3" s="372">
        <v>13</v>
      </c>
      <c r="Q3" s="372">
        <v>27</v>
      </c>
      <c r="R3" s="372">
        <v>6</v>
      </c>
      <c r="S3" s="372">
        <v>7</v>
      </c>
      <c r="T3" s="372">
        <v>21</v>
      </c>
      <c r="U3" s="372">
        <v>43</v>
      </c>
      <c r="V3" s="372">
        <v>25</v>
      </c>
      <c r="W3" s="372">
        <v>46</v>
      </c>
      <c r="X3" s="372">
        <v>7</v>
      </c>
      <c r="Y3" s="372">
        <v>48</v>
      </c>
      <c r="Z3" s="372">
        <v>6</v>
      </c>
      <c r="AA3" s="372">
        <v>7</v>
      </c>
      <c r="AB3" s="372">
        <v>47</v>
      </c>
      <c r="AC3" s="372">
        <v>54</v>
      </c>
      <c r="AD3" s="372">
        <v>5</v>
      </c>
      <c r="AE3" s="372">
        <v>4</v>
      </c>
    </row>
    <row r="4" spans="1:31" s="370" customFormat="1" x14ac:dyDescent="0.25">
      <c r="A4" s="414" t="s">
        <v>39</v>
      </c>
      <c r="B4" s="414" t="s">
        <v>101</v>
      </c>
      <c r="C4" s="414" t="s">
        <v>615</v>
      </c>
      <c r="D4" s="372">
        <v>49</v>
      </c>
      <c r="E4" s="372">
        <v>80</v>
      </c>
      <c r="F4" s="372">
        <v>286</v>
      </c>
      <c r="G4" s="372">
        <v>382</v>
      </c>
      <c r="H4" s="372">
        <v>23</v>
      </c>
      <c r="I4" s="372">
        <v>23</v>
      </c>
      <c r="J4" s="372">
        <v>93</v>
      </c>
      <c r="K4" s="372">
        <v>99</v>
      </c>
      <c r="L4" s="372">
        <v>11</v>
      </c>
      <c r="M4" s="372">
        <v>23</v>
      </c>
      <c r="N4" s="372">
        <v>43</v>
      </c>
      <c r="O4" s="372">
        <v>77</v>
      </c>
      <c r="P4" s="372">
        <v>13</v>
      </c>
      <c r="Q4" s="372">
        <v>8</v>
      </c>
      <c r="R4" s="372">
        <v>7</v>
      </c>
      <c r="S4" s="372">
        <v>8</v>
      </c>
      <c r="T4" s="372">
        <v>37</v>
      </c>
      <c r="U4" s="372">
        <v>95</v>
      </c>
      <c r="V4" s="372">
        <v>69</v>
      </c>
      <c r="W4" s="372">
        <v>143</v>
      </c>
      <c r="X4" s="372">
        <v>48</v>
      </c>
      <c r="Y4" s="372">
        <v>93</v>
      </c>
      <c r="Z4" s="372">
        <v>17</v>
      </c>
      <c r="AA4" s="372">
        <v>29</v>
      </c>
      <c r="AB4" s="372">
        <v>168</v>
      </c>
      <c r="AC4" s="372">
        <v>209</v>
      </c>
      <c r="AD4" s="372">
        <v>10</v>
      </c>
      <c r="AE4" s="372">
        <v>18</v>
      </c>
    </row>
    <row r="5" spans="1:31" s="370" customFormat="1" x14ac:dyDescent="0.25">
      <c r="A5" s="414" t="s">
        <v>39</v>
      </c>
      <c r="B5" s="414" t="s">
        <v>68</v>
      </c>
      <c r="C5" s="414" t="s">
        <v>70</v>
      </c>
      <c r="D5" s="372">
        <v>20</v>
      </c>
      <c r="E5" s="372">
        <v>32</v>
      </c>
      <c r="F5" s="372">
        <v>182</v>
      </c>
      <c r="G5" s="372">
        <v>331</v>
      </c>
      <c r="H5" s="372">
        <v>56</v>
      </c>
      <c r="I5" s="372">
        <v>116</v>
      </c>
      <c r="J5" s="372">
        <v>263</v>
      </c>
      <c r="K5" s="372">
        <v>493</v>
      </c>
      <c r="L5" s="372">
        <v>11</v>
      </c>
      <c r="M5" s="372">
        <v>22</v>
      </c>
      <c r="N5" s="372">
        <v>6</v>
      </c>
      <c r="O5" s="372">
        <v>12</v>
      </c>
      <c r="P5" s="372">
        <v>29</v>
      </c>
      <c r="Q5" s="372">
        <v>67</v>
      </c>
      <c r="R5" s="372">
        <v>6</v>
      </c>
      <c r="S5" s="372">
        <v>20</v>
      </c>
      <c r="T5" s="372">
        <v>10</v>
      </c>
      <c r="U5" s="372">
        <v>14</v>
      </c>
      <c r="V5" s="372">
        <v>104</v>
      </c>
      <c r="W5" s="372">
        <v>167</v>
      </c>
      <c r="X5" s="372">
        <v>6</v>
      </c>
      <c r="Y5" s="372">
        <v>6</v>
      </c>
      <c r="Z5" s="372">
        <v>6</v>
      </c>
      <c r="AA5" s="372">
        <v>2</v>
      </c>
      <c r="AB5" s="372">
        <v>64</v>
      </c>
      <c r="AC5" s="372">
        <v>54</v>
      </c>
      <c r="AD5" s="372">
        <v>3</v>
      </c>
      <c r="AE5" s="372">
        <v>2</v>
      </c>
    </row>
    <row r="6" spans="1:31" s="370" customFormat="1" x14ac:dyDescent="0.25">
      <c r="A6" s="414" t="s">
        <v>39</v>
      </c>
      <c r="B6" s="414" t="s">
        <v>247</v>
      </c>
      <c r="C6" s="414" t="s">
        <v>446</v>
      </c>
      <c r="D6" s="372">
        <v>35</v>
      </c>
      <c r="E6" s="372">
        <v>148</v>
      </c>
      <c r="F6" s="372">
        <v>118</v>
      </c>
      <c r="G6" s="372">
        <v>504</v>
      </c>
      <c r="H6" s="372">
        <v>38</v>
      </c>
      <c r="I6" s="372">
        <v>133</v>
      </c>
      <c r="J6" s="372">
        <v>221</v>
      </c>
      <c r="K6" s="372">
        <v>565</v>
      </c>
      <c r="L6" s="372">
        <v>19</v>
      </c>
      <c r="M6" s="372">
        <v>48</v>
      </c>
      <c r="N6" s="372">
        <v>3</v>
      </c>
      <c r="O6" s="372">
        <v>24</v>
      </c>
      <c r="P6" s="372">
        <v>10</v>
      </c>
      <c r="Q6" s="372">
        <v>63</v>
      </c>
      <c r="R6" s="372">
        <v>4</v>
      </c>
      <c r="S6" s="372">
        <v>10</v>
      </c>
      <c r="T6" s="372">
        <v>6</v>
      </c>
      <c r="U6" s="372">
        <v>9</v>
      </c>
      <c r="V6" s="372">
        <v>20</v>
      </c>
      <c r="W6" s="372">
        <v>62</v>
      </c>
      <c r="X6" s="372">
        <v>3</v>
      </c>
      <c r="Y6" s="372">
        <v>6</v>
      </c>
      <c r="Z6" s="372">
        <v>1</v>
      </c>
      <c r="AA6" s="372"/>
      <c r="AB6" s="372">
        <v>14</v>
      </c>
      <c r="AC6" s="372">
        <v>10</v>
      </c>
      <c r="AD6" s="372"/>
      <c r="AE6" s="372"/>
    </row>
    <row r="7" spans="1:31" s="370" customFormat="1" x14ac:dyDescent="0.25">
      <c r="A7" s="414" t="s">
        <v>39</v>
      </c>
      <c r="B7" s="414" t="s">
        <v>614</v>
      </c>
      <c r="C7" s="414" t="s">
        <v>79</v>
      </c>
      <c r="D7" s="372">
        <v>23</v>
      </c>
      <c r="E7" s="372">
        <v>16</v>
      </c>
      <c r="F7" s="372">
        <v>215</v>
      </c>
      <c r="G7" s="372">
        <v>277</v>
      </c>
      <c r="H7" s="372">
        <v>123</v>
      </c>
      <c r="I7" s="372">
        <v>129</v>
      </c>
      <c r="J7" s="372">
        <v>378</v>
      </c>
      <c r="K7" s="372">
        <v>328</v>
      </c>
      <c r="L7" s="372">
        <v>17</v>
      </c>
      <c r="M7" s="372">
        <v>17</v>
      </c>
      <c r="N7" s="372">
        <v>3</v>
      </c>
      <c r="O7" s="372"/>
      <c r="P7" s="372">
        <v>16</v>
      </c>
      <c r="Q7" s="372">
        <v>25</v>
      </c>
      <c r="R7" s="372">
        <v>22</v>
      </c>
      <c r="S7" s="372">
        <v>16</v>
      </c>
      <c r="T7" s="482">
        <v>10</v>
      </c>
      <c r="U7" s="482">
        <v>6</v>
      </c>
      <c r="V7" s="482">
        <v>26</v>
      </c>
      <c r="W7" s="482">
        <v>14</v>
      </c>
      <c r="X7" s="482">
        <v>12</v>
      </c>
      <c r="Y7" s="482">
        <v>11</v>
      </c>
      <c r="Z7" s="482">
        <v>1</v>
      </c>
      <c r="AA7" s="482"/>
      <c r="AB7" s="482">
        <v>11</v>
      </c>
      <c r="AC7" s="482">
        <v>10</v>
      </c>
      <c r="AD7" s="482">
        <v>2</v>
      </c>
      <c r="AE7" s="482"/>
    </row>
    <row r="8" spans="1:31" s="370" customFormat="1" x14ac:dyDescent="0.25">
      <c r="A8" s="414" t="s">
        <v>39</v>
      </c>
      <c r="B8" s="414" t="s">
        <v>614</v>
      </c>
      <c r="C8" s="414" t="s">
        <v>616</v>
      </c>
      <c r="D8" s="372">
        <v>16</v>
      </c>
      <c r="E8" s="372">
        <v>13</v>
      </c>
      <c r="F8" s="372">
        <v>224</v>
      </c>
      <c r="G8" s="372">
        <v>247</v>
      </c>
      <c r="H8" s="372">
        <v>115</v>
      </c>
      <c r="I8" s="372">
        <v>119</v>
      </c>
      <c r="J8" s="372">
        <v>349</v>
      </c>
      <c r="K8" s="372">
        <v>300</v>
      </c>
      <c r="L8" s="372">
        <v>23</v>
      </c>
      <c r="M8" s="372">
        <v>15</v>
      </c>
      <c r="N8" s="372">
        <v>1</v>
      </c>
      <c r="O8" s="372"/>
      <c r="P8" s="372">
        <v>19</v>
      </c>
      <c r="Q8" s="372">
        <v>12</v>
      </c>
      <c r="R8" s="372">
        <v>19</v>
      </c>
      <c r="S8" s="372">
        <v>19</v>
      </c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483"/>
      <c r="AE8" s="483"/>
    </row>
    <row r="9" spans="1:31" s="370" customFormat="1" x14ac:dyDescent="0.25">
      <c r="A9" s="414" t="s">
        <v>39</v>
      </c>
      <c r="B9" s="414" t="s">
        <v>247</v>
      </c>
      <c r="C9" s="414" t="s">
        <v>65</v>
      </c>
      <c r="D9" s="372">
        <v>94</v>
      </c>
      <c r="E9" s="372">
        <v>109</v>
      </c>
      <c r="F9" s="372">
        <v>500</v>
      </c>
      <c r="G9" s="372">
        <v>442</v>
      </c>
      <c r="H9" s="372">
        <v>229</v>
      </c>
      <c r="I9" s="372">
        <v>124</v>
      </c>
      <c r="J9" s="372">
        <v>658</v>
      </c>
      <c r="K9" s="372">
        <v>370</v>
      </c>
      <c r="L9" s="372">
        <v>26</v>
      </c>
      <c r="M9" s="372">
        <v>16</v>
      </c>
      <c r="N9" s="372">
        <v>7</v>
      </c>
      <c r="O9" s="372">
        <v>7</v>
      </c>
      <c r="P9" s="372">
        <v>40</v>
      </c>
      <c r="Q9" s="372">
        <v>37</v>
      </c>
      <c r="R9" s="372">
        <v>28</v>
      </c>
      <c r="S9" s="372">
        <v>26</v>
      </c>
      <c r="T9" s="372">
        <v>6</v>
      </c>
      <c r="U9" s="372">
        <v>6</v>
      </c>
      <c r="V9" s="372">
        <v>17</v>
      </c>
      <c r="W9" s="372">
        <v>19</v>
      </c>
      <c r="X9" s="372">
        <v>1</v>
      </c>
      <c r="Y9" s="372">
        <v>3</v>
      </c>
      <c r="Z9" s="372">
        <v>1</v>
      </c>
      <c r="AA9" s="372"/>
      <c r="AB9" s="372">
        <v>2</v>
      </c>
      <c r="AC9" s="372">
        <v>2</v>
      </c>
      <c r="AD9" s="372"/>
      <c r="AE9" s="372"/>
    </row>
    <row r="10" spans="1:31" s="370" customFormat="1" x14ac:dyDescent="0.25">
      <c r="A10" s="414" t="s">
        <v>39</v>
      </c>
      <c r="B10" s="414" t="s">
        <v>188</v>
      </c>
      <c r="C10" s="414" t="s">
        <v>300</v>
      </c>
      <c r="D10" s="372">
        <v>42</v>
      </c>
      <c r="E10" s="372">
        <v>177</v>
      </c>
      <c r="F10" s="372">
        <v>117</v>
      </c>
      <c r="G10" s="372">
        <v>542</v>
      </c>
      <c r="H10" s="372">
        <v>34</v>
      </c>
      <c r="I10" s="372">
        <v>83</v>
      </c>
      <c r="J10" s="372">
        <v>182</v>
      </c>
      <c r="K10" s="372">
        <v>328</v>
      </c>
      <c r="L10" s="372">
        <v>7</v>
      </c>
      <c r="M10" s="372">
        <v>38</v>
      </c>
      <c r="N10" s="372">
        <v>10</v>
      </c>
      <c r="O10" s="372">
        <v>89</v>
      </c>
      <c r="P10" s="372">
        <v>10</v>
      </c>
      <c r="Q10" s="372">
        <v>65</v>
      </c>
      <c r="R10" s="372">
        <v>4</v>
      </c>
      <c r="S10" s="372">
        <v>8</v>
      </c>
      <c r="T10" s="372">
        <v>26</v>
      </c>
      <c r="U10" s="372">
        <v>88</v>
      </c>
      <c r="V10" s="372">
        <v>51</v>
      </c>
      <c r="W10" s="372">
        <v>205</v>
      </c>
      <c r="X10" s="372">
        <v>29</v>
      </c>
      <c r="Y10" s="372">
        <v>119</v>
      </c>
      <c r="Z10" s="372">
        <v>3</v>
      </c>
      <c r="AA10" s="372">
        <v>3</v>
      </c>
      <c r="AB10" s="372">
        <v>18</v>
      </c>
      <c r="AC10" s="372">
        <v>17</v>
      </c>
      <c r="AD10" s="372"/>
      <c r="AE10" s="372">
        <v>3</v>
      </c>
    </row>
    <row r="11" spans="1:31" s="370" customFormat="1" x14ac:dyDescent="0.25">
      <c r="A11" s="414" t="s">
        <v>39</v>
      </c>
      <c r="B11" s="414" t="s">
        <v>188</v>
      </c>
      <c r="C11" s="414" t="s">
        <v>548</v>
      </c>
      <c r="D11" s="372">
        <v>7</v>
      </c>
      <c r="E11" s="372">
        <v>196</v>
      </c>
      <c r="F11" s="372">
        <v>23</v>
      </c>
      <c r="G11" s="372">
        <v>717</v>
      </c>
      <c r="H11" s="372">
        <v>15</v>
      </c>
      <c r="I11" s="372">
        <v>168</v>
      </c>
      <c r="J11" s="372">
        <v>56</v>
      </c>
      <c r="K11" s="372">
        <v>473</v>
      </c>
      <c r="L11" s="372">
        <v>5</v>
      </c>
      <c r="M11" s="372">
        <v>39</v>
      </c>
      <c r="N11" s="372"/>
      <c r="O11" s="372">
        <v>28</v>
      </c>
      <c r="P11" s="372">
        <v>2</v>
      </c>
      <c r="Q11" s="372">
        <v>90</v>
      </c>
      <c r="R11" s="372"/>
      <c r="S11" s="372">
        <v>16</v>
      </c>
      <c r="T11" s="372">
        <v>10</v>
      </c>
      <c r="U11" s="372">
        <v>84</v>
      </c>
      <c r="V11" s="372">
        <v>21</v>
      </c>
      <c r="W11" s="372">
        <v>193</v>
      </c>
      <c r="X11" s="372">
        <v>9</v>
      </c>
      <c r="Y11" s="372">
        <v>84</v>
      </c>
      <c r="Z11" s="372">
        <v>2</v>
      </c>
      <c r="AA11" s="372">
        <v>9</v>
      </c>
      <c r="AB11" s="372">
        <v>12</v>
      </c>
      <c r="AC11" s="372">
        <v>31</v>
      </c>
      <c r="AD11" s="372"/>
      <c r="AE11" s="372">
        <v>2</v>
      </c>
    </row>
    <row r="12" spans="1:31" s="370" customFormat="1" x14ac:dyDescent="0.25">
      <c r="A12" s="414" t="s">
        <v>39</v>
      </c>
      <c r="B12" s="414" t="s">
        <v>247</v>
      </c>
      <c r="C12" s="414" t="s">
        <v>180</v>
      </c>
      <c r="D12" s="372">
        <v>70</v>
      </c>
      <c r="E12" s="372">
        <v>124</v>
      </c>
      <c r="F12" s="372">
        <v>233</v>
      </c>
      <c r="G12" s="372">
        <v>375</v>
      </c>
      <c r="H12" s="372">
        <v>38</v>
      </c>
      <c r="I12" s="372">
        <v>100</v>
      </c>
      <c r="J12" s="372">
        <v>193</v>
      </c>
      <c r="K12" s="372">
        <v>345</v>
      </c>
      <c r="L12" s="372">
        <v>33</v>
      </c>
      <c r="M12" s="372">
        <v>52</v>
      </c>
      <c r="N12" s="372">
        <v>18</v>
      </c>
      <c r="O12" s="372">
        <v>27</v>
      </c>
      <c r="P12" s="372">
        <v>23</v>
      </c>
      <c r="Q12" s="372">
        <v>42</v>
      </c>
      <c r="R12" s="372">
        <v>5</v>
      </c>
      <c r="S12" s="372">
        <v>12</v>
      </c>
      <c r="T12" s="372">
        <v>2</v>
      </c>
      <c r="U12" s="372">
        <v>11</v>
      </c>
      <c r="V12" s="372">
        <v>45</v>
      </c>
      <c r="W12" s="372">
        <v>67</v>
      </c>
      <c r="X12" s="372">
        <v>2</v>
      </c>
      <c r="Y12" s="372">
        <v>3</v>
      </c>
      <c r="Z12" s="372"/>
      <c r="AA12" s="372">
        <v>1</v>
      </c>
      <c r="AB12" s="372">
        <v>37</v>
      </c>
      <c r="AC12" s="372">
        <v>28</v>
      </c>
      <c r="AD12" s="372">
        <v>2</v>
      </c>
      <c r="AE12" s="372"/>
    </row>
    <row r="13" spans="1:31" s="370" customFormat="1" x14ac:dyDescent="0.25">
      <c r="A13" s="414" t="s">
        <v>39</v>
      </c>
      <c r="B13" s="414" t="s">
        <v>614</v>
      </c>
      <c r="C13" s="414" t="s">
        <v>617</v>
      </c>
      <c r="D13" s="372">
        <v>19</v>
      </c>
      <c r="E13" s="372">
        <v>5</v>
      </c>
      <c r="F13" s="372">
        <v>166</v>
      </c>
      <c r="G13" s="372">
        <v>155</v>
      </c>
      <c r="H13" s="372">
        <v>68</v>
      </c>
      <c r="I13" s="372">
        <v>91</v>
      </c>
      <c r="J13" s="372">
        <v>273</v>
      </c>
      <c r="K13" s="372">
        <v>254</v>
      </c>
      <c r="L13" s="372">
        <v>16</v>
      </c>
      <c r="M13" s="372">
        <v>12</v>
      </c>
      <c r="N13" s="372">
        <v>2</v>
      </c>
      <c r="O13" s="372">
        <v>9</v>
      </c>
      <c r="P13" s="372">
        <v>12</v>
      </c>
      <c r="Q13" s="372">
        <v>21</v>
      </c>
      <c r="R13" s="372">
        <v>9</v>
      </c>
      <c r="S13" s="372">
        <v>15</v>
      </c>
      <c r="T13" s="372">
        <v>10</v>
      </c>
      <c r="U13" s="372">
        <v>7</v>
      </c>
      <c r="V13" s="372">
        <v>13</v>
      </c>
      <c r="W13" s="372">
        <v>12</v>
      </c>
      <c r="X13" s="372">
        <v>5</v>
      </c>
      <c r="Y13" s="372">
        <v>7</v>
      </c>
      <c r="Z13" s="372">
        <v>4</v>
      </c>
      <c r="AA13" s="372">
        <v>2</v>
      </c>
      <c r="AB13" s="372">
        <v>37</v>
      </c>
      <c r="AC13" s="372">
        <v>12</v>
      </c>
      <c r="AD13" s="372">
        <v>2</v>
      </c>
      <c r="AE13" s="372">
        <v>2</v>
      </c>
    </row>
    <row r="14" spans="1:31" s="370" customFormat="1" x14ac:dyDescent="0.25">
      <c r="A14" s="414" t="s">
        <v>39</v>
      </c>
      <c r="B14" s="414" t="s">
        <v>614</v>
      </c>
      <c r="C14" s="414" t="s">
        <v>618</v>
      </c>
      <c r="D14" s="372">
        <v>167</v>
      </c>
      <c r="E14" s="372">
        <v>39</v>
      </c>
      <c r="F14" s="372">
        <v>595</v>
      </c>
      <c r="G14" s="372">
        <v>141</v>
      </c>
      <c r="H14" s="372">
        <v>183</v>
      </c>
      <c r="I14" s="372">
        <v>32</v>
      </c>
      <c r="J14" s="372">
        <v>608</v>
      </c>
      <c r="K14" s="372">
        <v>94</v>
      </c>
      <c r="L14" s="372">
        <v>45</v>
      </c>
      <c r="M14" s="372">
        <v>13</v>
      </c>
      <c r="N14" s="372">
        <v>13</v>
      </c>
      <c r="O14" s="372">
        <v>7</v>
      </c>
      <c r="P14" s="372">
        <v>39</v>
      </c>
      <c r="Q14" s="372">
        <v>6</v>
      </c>
      <c r="R14" s="372">
        <v>23</v>
      </c>
      <c r="S14" s="372">
        <v>9</v>
      </c>
      <c r="T14" s="372">
        <v>35</v>
      </c>
      <c r="U14" s="372">
        <v>13</v>
      </c>
      <c r="V14" s="372">
        <v>68</v>
      </c>
      <c r="W14" s="372">
        <v>20</v>
      </c>
      <c r="X14" s="372">
        <v>20</v>
      </c>
      <c r="Y14" s="372">
        <v>3</v>
      </c>
      <c r="Z14" s="372">
        <v>7</v>
      </c>
      <c r="AA14" s="372">
        <v>3</v>
      </c>
      <c r="AB14" s="372">
        <v>47</v>
      </c>
      <c r="AC14" s="372">
        <v>13</v>
      </c>
      <c r="AD14" s="372">
        <v>4</v>
      </c>
      <c r="AE14" s="372">
        <v>1</v>
      </c>
    </row>
    <row r="15" spans="1:31" s="370" customFormat="1" x14ac:dyDescent="0.25">
      <c r="A15" s="414" t="s">
        <v>39</v>
      </c>
      <c r="B15" s="414" t="s">
        <v>68</v>
      </c>
      <c r="C15" s="414" t="s">
        <v>69</v>
      </c>
      <c r="D15" s="372">
        <v>22</v>
      </c>
      <c r="E15" s="372">
        <v>130</v>
      </c>
      <c r="F15" s="372">
        <v>108</v>
      </c>
      <c r="G15" s="372">
        <v>470</v>
      </c>
      <c r="H15" s="372">
        <v>21</v>
      </c>
      <c r="I15" s="372">
        <v>126</v>
      </c>
      <c r="J15" s="372">
        <v>130</v>
      </c>
      <c r="K15" s="372">
        <v>411</v>
      </c>
      <c r="L15" s="372">
        <v>10</v>
      </c>
      <c r="M15" s="372">
        <v>50</v>
      </c>
      <c r="N15" s="372">
        <v>2</v>
      </c>
      <c r="O15" s="372">
        <v>20</v>
      </c>
      <c r="P15" s="372">
        <v>13</v>
      </c>
      <c r="Q15" s="372">
        <v>56</v>
      </c>
      <c r="R15" s="372">
        <v>1</v>
      </c>
      <c r="S15" s="372">
        <v>24</v>
      </c>
      <c r="T15" s="372">
        <v>3</v>
      </c>
      <c r="U15" s="372">
        <v>16</v>
      </c>
      <c r="V15" s="372">
        <v>12</v>
      </c>
      <c r="W15" s="372">
        <v>59</v>
      </c>
      <c r="X15" s="372">
        <v>2</v>
      </c>
      <c r="Y15" s="372">
        <v>15</v>
      </c>
      <c r="Z15" s="372">
        <v>4</v>
      </c>
      <c r="AA15" s="372">
        <v>3</v>
      </c>
      <c r="AB15" s="372">
        <v>25</v>
      </c>
      <c r="AC15" s="372">
        <v>43</v>
      </c>
      <c r="AD15" s="372"/>
      <c r="AE15" s="372">
        <v>1</v>
      </c>
    </row>
    <row r="16" spans="1:31" s="370" customFormat="1" x14ac:dyDescent="0.25">
      <c r="A16" s="414" t="s">
        <v>39</v>
      </c>
      <c r="B16" s="414" t="s">
        <v>68</v>
      </c>
      <c r="C16" s="414" t="s">
        <v>619</v>
      </c>
      <c r="D16" s="372">
        <v>29</v>
      </c>
      <c r="E16" s="372">
        <v>96</v>
      </c>
      <c r="F16" s="372">
        <v>99</v>
      </c>
      <c r="G16" s="372">
        <v>511</v>
      </c>
      <c r="H16" s="372">
        <v>36</v>
      </c>
      <c r="I16" s="372">
        <v>154</v>
      </c>
      <c r="J16" s="372">
        <v>228</v>
      </c>
      <c r="K16" s="372">
        <v>538</v>
      </c>
      <c r="L16" s="372">
        <v>3</v>
      </c>
      <c r="M16" s="372">
        <v>24</v>
      </c>
      <c r="N16" s="372">
        <v>3</v>
      </c>
      <c r="O16" s="372">
        <v>15</v>
      </c>
      <c r="P16" s="372">
        <v>12</v>
      </c>
      <c r="Q16" s="372">
        <v>53</v>
      </c>
      <c r="R16" s="372">
        <v>3</v>
      </c>
      <c r="S16" s="372">
        <v>8</v>
      </c>
      <c r="T16" s="372">
        <v>11</v>
      </c>
      <c r="U16" s="372">
        <v>26</v>
      </c>
      <c r="V16" s="372">
        <v>28</v>
      </c>
      <c r="W16" s="372">
        <v>73</v>
      </c>
      <c r="X16" s="372">
        <v>2</v>
      </c>
      <c r="Y16" s="372">
        <v>2</v>
      </c>
      <c r="Z16" s="372">
        <v>1</v>
      </c>
      <c r="AA16" s="372">
        <v>1</v>
      </c>
      <c r="AB16" s="372">
        <v>22</v>
      </c>
      <c r="AC16" s="372">
        <v>38</v>
      </c>
      <c r="AD16" s="372"/>
      <c r="AE16" s="372">
        <v>1</v>
      </c>
    </row>
    <row r="17" spans="1:31" s="370" customFormat="1" x14ac:dyDescent="0.25">
      <c r="A17" s="414" t="s">
        <v>39</v>
      </c>
      <c r="B17" s="414" t="s">
        <v>614</v>
      </c>
      <c r="C17" s="414" t="s">
        <v>78</v>
      </c>
      <c r="D17" s="372">
        <v>28</v>
      </c>
      <c r="E17" s="372">
        <v>20</v>
      </c>
      <c r="F17" s="372">
        <v>292</v>
      </c>
      <c r="G17" s="372">
        <v>183</v>
      </c>
      <c r="H17" s="372">
        <v>148</v>
      </c>
      <c r="I17" s="372">
        <v>83</v>
      </c>
      <c r="J17" s="372">
        <v>496</v>
      </c>
      <c r="K17" s="372">
        <v>244</v>
      </c>
      <c r="L17" s="372">
        <v>33</v>
      </c>
      <c r="M17" s="372">
        <v>15</v>
      </c>
      <c r="N17" s="372">
        <v>12</v>
      </c>
      <c r="O17" s="372">
        <v>3</v>
      </c>
      <c r="P17" s="372">
        <v>15</v>
      </c>
      <c r="Q17" s="372">
        <v>12</v>
      </c>
      <c r="R17" s="372">
        <v>23</v>
      </c>
      <c r="S17" s="372">
        <v>15</v>
      </c>
      <c r="T17" s="372">
        <v>9</v>
      </c>
      <c r="U17" s="372">
        <v>4</v>
      </c>
      <c r="V17" s="372">
        <v>9</v>
      </c>
      <c r="W17" s="372">
        <v>4</v>
      </c>
      <c r="X17" s="372">
        <v>15</v>
      </c>
      <c r="Y17" s="372">
        <v>4</v>
      </c>
      <c r="Z17" s="372">
        <v>2</v>
      </c>
      <c r="AA17" s="372">
        <v>1</v>
      </c>
      <c r="AB17" s="372">
        <v>25</v>
      </c>
      <c r="AC17" s="372">
        <v>9</v>
      </c>
      <c r="AD17" s="372">
        <v>2</v>
      </c>
      <c r="AE17" s="372">
        <v>1</v>
      </c>
    </row>
    <row r="18" spans="1:31" s="370" customFormat="1" x14ac:dyDescent="0.25">
      <c r="A18" s="414" t="s">
        <v>39</v>
      </c>
      <c r="B18" s="414" t="s">
        <v>614</v>
      </c>
      <c r="C18" s="414" t="s">
        <v>80</v>
      </c>
      <c r="D18" s="372">
        <v>47</v>
      </c>
      <c r="E18" s="372">
        <v>83</v>
      </c>
      <c r="F18" s="372">
        <v>139</v>
      </c>
      <c r="G18" s="372">
        <v>265</v>
      </c>
      <c r="H18" s="372">
        <v>37</v>
      </c>
      <c r="I18" s="372">
        <v>40</v>
      </c>
      <c r="J18" s="372">
        <v>112</v>
      </c>
      <c r="K18" s="372">
        <v>133</v>
      </c>
      <c r="L18" s="372">
        <v>20</v>
      </c>
      <c r="M18" s="372">
        <v>25</v>
      </c>
      <c r="N18" s="372">
        <v>5</v>
      </c>
      <c r="O18" s="372">
        <v>28</v>
      </c>
      <c r="P18" s="372">
        <v>12</v>
      </c>
      <c r="Q18" s="372">
        <v>23</v>
      </c>
      <c r="R18" s="372">
        <v>4</v>
      </c>
      <c r="S18" s="372">
        <v>3</v>
      </c>
      <c r="T18" s="372">
        <v>15</v>
      </c>
      <c r="U18" s="372">
        <v>14</v>
      </c>
      <c r="V18" s="372">
        <v>26</v>
      </c>
      <c r="W18" s="372">
        <v>37</v>
      </c>
      <c r="X18" s="372">
        <v>11</v>
      </c>
      <c r="Y18" s="372">
        <v>15</v>
      </c>
      <c r="Z18" s="372">
        <v>7</v>
      </c>
      <c r="AA18" s="372">
        <v>10</v>
      </c>
      <c r="AB18" s="372">
        <v>36</v>
      </c>
      <c r="AC18" s="372">
        <v>42</v>
      </c>
      <c r="AD18" s="372">
        <v>4</v>
      </c>
      <c r="AE18" s="372">
        <v>5</v>
      </c>
    </row>
    <row r="19" spans="1:31" s="370" customFormat="1" x14ac:dyDescent="0.25">
      <c r="A19" s="414" t="s">
        <v>39</v>
      </c>
      <c r="B19" s="414" t="s">
        <v>247</v>
      </c>
      <c r="C19" s="414" t="s">
        <v>72</v>
      </c>
      <c r="D19" s="372">
        <v>16</v>
      </c>
      <c r="E19" s="372">
        <v>128</v>
      </c>
      <c r="F19" s="372">
        <v>74</v>
      </c>
      <c r="G19" s="372">
        <v>468</v>
      </c>
      <c r="H19" s="372">
        <v>25</v>
      </c>
      <c r="I19" s="372">
        <v>114</v>
      </c>
      <c r="J19" s="372">
        <v>96</v>
      </c>
      <c r="K19" s="372">
        <v>387</v>
      </c>
      <c r="L19" s="372">
        <v>15</v>
      </c>
      <c r="M19" s="372">
        <v>75</v>
      </c>
      <c r="N19" s="372">
        <v>2</v>
      </c>
      <c r="O19" s="372">
        <v>17</v>
      </c>
      <c r="P19" s="372">
        <v>13</v>
      </c>
      <c r="Q19" s="372">
        <v>70</v>
      </c>
      <c r="R19" s="372">
        <v>6</v>
      </c>
      <c r="S19" s="372">
        <v>10</v>
      </c>
      <c r="T19" s="372"/>
      <c r="U19" s="372"/>
      <c r="V19" s="372">
        <v>1</v>
      </c>
      <c r="W19" s="372">
        <v>7</v>
      </c>
      <c r="X19" s="372">
        <v>2</v>
      </c>
      <c r="Y19" s="372">
        <v>4</v>
      </c>
      <c r="Z19" s="372"/>
      <c r="AA19" s="372">
        <v>2</v>
      </c>
      <c r="AB19" s="372">
        <v>5</v>
      </c>
      <c r="AC19" s="372">
        <v>14</v>
      </c>
      <c r="AD19" s="372"/>
      <c r="AE19" s="372">
        <v>1</v>
      </c>
    </row>
    <row r="20" spans="1:31" s="370" customFormat="1" x14ac:dyDescent="0.25">
      <c r="C20" s="415" t="s">
        <v>50</v>
      </c>
      <c r="D20" s="370">
        <f>SUM(D3:D19)</f>
        <v>719</v>
      </c>
      <c r="E20" s="370">
        <f t="shared" ref="E20:AE20" si="0">SUM(E3:E19)</f>
        <v>1482</v>
      </c>
      <c r="F20" s="370">
        <f t="shared" si="0"/>
        <v>3491</v>
      </c>
      <c r="G20" s="370">
        <f t="shared" si="0"/>
        <v>6295</v>
      </c>
      <c r="H20" s="370">
        <f t="shared" si="0"/>
        <v>1227</v>
      </c>
      <c r="I20" s="370">
        <f t="shared" si="0"/>
        <v>1712</v>
      </c>
      <c r="J20" s="370">
        <f t="shared" si="0"/>
        <v>4428</v>
      </c>
      <c r="K20" s="370">
        <f t="shared" si="0"/>
        <v>5505</v>
      </c>
      <c r="L20" s="370">
        <f t="shared" si="0"/>
        <v>318</v>
      </c>
      <c r="M20" s="370">
        <f t="shared" si="0"/>
        <v>517</v>
      </c>
      <c r="N20" s="370">
        <f t="shared" si="0"/>
        <v>136</v>
      </c>
      <c r="O20" s="370">
        <f t="shared" si="0"/>
        <v>383</v>
      </c>
      <c r="P20" s="370">
        <f t="shared" si="0"/>
        <v>291</v>
      </c>
      <c r="Q20" s="370">
        <f t="shared" si="0"/>
        <v>677</v>
      </c>
      <c r="R20" s="370">
        <f t="shared" si="0"/>
        <v>170</v>
      </c>
      <c r="S20" s="370">
        <f t="shared" si="0"/>
        <v>226</v>
      </c>
      <c r="T20" s="370">
        <f t="shared" si="0"/>
        <v>211</v>
      </c>
      <c r="U20" s="370">
        <f t="shared" si="0"/>
        <v>436</v>
      </c>
      <c r="V20" s="370">
        <f t="shared" si="0"/>
        <v>535</v>
      </c>
      <c r="W20" s="370">
        <f t="shared" si="0"/>
        <v>1128</v>
      </c>
      <c r="X20" s="370">
        <f t="shared" si="0"/>
        <v>174</v>
      </c>
      <c r="Y20" s="370">
        <f t="shared" si="0"/>
        <v>423</v>
      </c>
      <c r="Z20" s="370">
        <f t="shared" si="0"/>
        <v>62</v>
      </c>
      <c r="AA20" s="370">
        <f t="shared" si="0"/>
        <v>73</v>
      </c>
      <c r="AB20" s="370">
        <f t="shared" si="0"/>
        <v>570</v>
      </c>
      <c r="AC20" s="370">
        <f t="shared" si="0"/>
        <v>586</v>
      </c>
      <c r="AD20" s="370">
        <f t="shared" si="0"/>
        <v>34</v>
      </c>
      <c r="AE20" s="370">
        <f t="shared" si="0"/>
        <v>41</v>
      </c>
    </row>
  </sheetData>
  <mergeCells count="26">
    <mergeCell ref="AB7:AB8"/>
    <mergeCell ref="AC7:AC8"/>
    <mergeCell ref="AD7:AD8"/>
    <mergeCell ref="AE7:AE8"/>
    <mergeCell ref="AB1:AC1"/>
    <mergeCell ref="AD1:AE1"/>
    <mergeCell ref="Y7:Y8"/>
    <mergeCell ref="Z7:Z8"/>
    <mergeCell ref="AA7:AA8"/>
    <mergeCell ref="P1:Q1"/>
    <mergeCell ref="R1:S1"/>
    <mergeCell ref="T1:U1"/>
    <mergeCell ref="V1:W1"/>
    <mergeCell ref="X1:Y1"/>
    <mergeCell ref="Z1:AA1"/>
    <mergeCell ref="T7:T8"/>
    <mergeCell ref="U7:U8"/>
    <mergeCell ref="V7:V8"/>
    <mergeCell ref="W7:W8"/>
    <mergeCell ref="X7:X8"/>
    <mergeCell ref="N1:O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>
      <selection activeCell="A5" sqref="A5:AE14"/>
    </sheetView>
  </sheetViews>
  <sheetFormatPr defaultRowHeight="12.75" x14ac:dyDescent="0.2"/>
  <cols>
    <col min="1" max="1" width="8.7109375" style="198" customWidth="1"/>
    <col min="2" max="2" width="25.7109375" style="198" customWidth="1"/>
    <col min="3" max="3" width="50.7109375" style="198" customWidth="1"/>
    <col min="4" max="5" width="6.7109375" style="198" customWidth="1"/>
    <col min="6" max="11" width="6.28515625" style="198" customWidth="1"/>
    <col min="12" max="13" width="5.7109375" style="198" customWidth="1"/>
    <col min="14" max="19" width="5.28515625" style="198" customWidth="1"/>
    <col min="20" max="21" width="6.7109375" style="198" customWidth="1"/>
    <col min="22" max="23" width="6.28515625" style="198" customWidth="1"/>
    <col min="24" max="25" width="6.7109375" style="212" customWidth="1"/>
    <col min="26" max="27" width="6.7109375" style="198" customWidth="1"/>
    <col min="28" max="29" width="5.28515625" style="198" customWidth="1"/>
    <col min="30" max="31" width="6.7109375" style="198" customWidth="1"/>
    <col min="32" max="16384" width="9.140625" style="198"/>
  </cols>
  <sheetData>
    <row r="1" spans="1:31" ht="20.25" x14ac:dyDescent="0.2">
      <c r="A1" s="495" t="s">
        <v>620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</row>
    <row r="2" spans="1:31" s="200" customFormat="1" ht="13.5" x14ac:dyDescent="0.25">
      <c r="A2" s="199" t="s">
        <v>0</v>
      </c>
      <c r="B2" s="199" t="s">
        <v>12</v>
      </c>
      <c r="C2" s="199" t="s">
        <v>1</v>
      </c>
      <c r="D2" s="496" t="s">
        <v>199</v>
      </c>
      <c r="E2" s="497"/>
      <c r="F2" s="496" t="s">
        <v>7</v>
      </c>
      <c r="G2" s="497"/>
      <c r="H2" s="496" t="s">
        <v>13</v>
      </c>
      <c r="I2" s="497"/>
      <c r="J2" s="496" t="s">
        <v>621</v>
      </c>
      <c r="K2" s="497"/>
      <c r="L2" s="496" t="s">
        <v>11</v>
      </c>
      <c r="M2" s="497"/>
      <c r="N2" s="486" t="s">
        <v>9</v>
      </c>
      <c r="O2" s="487"/>
      <c r="P2" s="486" t="s">
        <v>14</v>
      </c>
      <c r="Q2" s="487"/>
      <c r="R2" s="486" t="s">
        <v>10</v>
      </c>
      <c r="S2" s="487"/>
      <c r="T2" s="486" t="s">
        <v>2</v>
      </c>
      <c r="U2" s="487"/>
      <c r="V2" s="486" t="s">
        <v>3</v>
      </c>
      <c r="W2" s="487"/>
      <c r="X2" s="486" t="s">
        <v>16</v>
      </c>
      <c r="Y2" s="487"/>
      <c r="Z2" s="486" t="s">
        <v>622</v>
      </c>
      <c r="AA2" s="487"/>
      <c r="AB2" s="486" t="s">
        <v>5</v>
      </c>
      <c r="AC2" s="487"/>
      <c r="AD2" s="486" t="s">
        <v>6</v>
      </c>
      <c r="AE2" s="487"/>
    </row>
    <row r="3" spans="1:31" s="200" customFormat="1" ht="13.5" x14ac:dyDescent="0.25">
      <c r="A3" s="201"/>
      <c r="B3" s="201"/>
      <c r="C3" s="201"/>
      <c r="D3" s="484">
        <v>1</v>
      </c>
      <c r="E3" s="485"/>
      <c r="F3" s="484">
        <f>D3+1</f>
        <v>2</v>
      </c>
      <c r="G3" s="485"/>
      <c r="H3" s="484">
        <f>F3+1</f>
        <v>3</v>
      </c>
      <c r="I3" s="485"/>
      <c r="J3" s="484">
        <f>H3+1</f>
        <v>4</v>
      </c>
      <c r="K3" s="485"/>
      <c r="L3" s="484">
        <f>J3+1</f>
        <v>5</v>
      </c>
      <c r="M3" s="485"/>
      <c r="N3" s="484">
        <f>L3+1</f>
        <v>6</v>
      </c>
      <c r="O3" s="485"/>
      <c r="P3" s="484">
        <f>N3+1</f>
        <v>7</v>
      </c>
      <c r="Q3" s="485"/>
      <c r="R3" s="484">
        <f>P3+1</f>
        <v>8</v>
      </c>
      <c r="S3" s="485"/>
      <c r="T3" s="484">
        <f>R3+1</f>
        <v>9</v>
      </c>
      <c r="U3" s="485"/>
      <c r="V3" s="484">
        <f>T3+1</f>
        <v>10</v>
      </c>
      <c r="W3" s="485"/>
      <c r="X3" s="484">
        <f>V3+1</f>
        <v>11</v>
      </c>
      <c r="Y3" s="485"/>
      <c r="Z3" s="484">
        <f>X3+1</f>
        <v>12</v>
      </c>
      <c r="AA3" s="485"/>
      <c r="AB3" s="484">
        <f t="shared" ref="AB3" si="0">Z3+1</f>
        <v>13</v>
      </c>
      <c r="AC3" s="485"/>
      <c r="AD3" s="484">
        <f>AB3+1</f>
        <v>14</v>
      </c>
      <c r="AE3" s="485"/>
    </row>
    <row r="4" spans="1:31" s="200" customFormat="1" ht="13.5" x14ac:dyDescent="0.25">
      <c r="A4" s="202"/>
      <c r="B4" s="202"/>
      <c r="C4" s="201"/>
      <c r="D4" s="203" t="s">
        <v>131</v>
      </c>
      <c r="E4" s="203" t="s">
        <v>132</v>
      </c>
      <c r="F4" s="203" t="s">
        <v>131</v>
      </c>
      <c r="G4" s="203" t="s">
        <v>132</v>
      </c>
      <c r="H4" s="203" t="s">
        <v>131</v>
      </c>
      <c r="I4" s="203" t="s">
        <v>132</v>
      </c>
      <c r="J4" s="203" t="s">
        <v>131</v>
      </c>
      <c r="K4" s="203" t="s">
        <v>132</v>
      </c>
      <c r="L4" s="203" t="s">
        <v>131</v>
      </c>
      <c r="M4" s="203" t="s">
        <v>132</v>
      </c>
      <c r="N4" s="203" t="s">
        <v>131</v>
      </c>
      <c r="O4" s="203" t="s">
        <v>132</v>
      </c>
      <c r="P4" s="203" t="s">
        <v>131</v>
      </c>
      <c r="Q4" s="203" t="s">
        <v>132</v>
      </c>
      <c r="R4" s="203" t="s">
        <v>131</v>
      </c>
      <c r="S4" s="203" t="s">
        <v>132</v>
      </c>
      <c r="T4" s="203" t="s">
        <v>131</v>
      </c>
      <c r="U4" s="203" t="s">
        <v>132</v>
      </c>
      <c r="V4" s="203" t="s">
        <v>131</v>
      </c>
      <c r="W4" s="203" t="s">
        <v>132</v>
      </c>
      <c r="X4" s="203" t="s">
        <v>131</v>
      </c>
      <c r="Y4" s="203" t="s">
        <v>132</v>
      </c>
      <c r="Z4" s="203" t="s">
        <v>131</v>
      </c>
      <c r="AA4" s="203" t="s">
        <v>132</v>
      </c>
      <c r="AB4" s="203" t="s">
        <v>131</v>
      </c>
      <c r="AC4" s="203" t="s">
        <v>132</v>
      </c>
      <c r="AD4" s="203" t="s">
        <v>131</v>
      </c>
      <c r="AE4" s="203" t="s">
        <v>132</v>
      </c>
    </row>
    <row r="5" spans="1:31" s="200" customFormat="1" ht="13.5" x14ac:dyDescent="0.25">
      <c r="A5" s="489" t="s">
        <v>40</v>
      </c>
      <c r="B5" s="492" t="s">
        <v>623</v>
      </c>
      <c r="C5" s="204" t="s">
        <v>624</v>
      </c>
      <c r="D5" s="205">
        <v>188</v>
      </c>
      <c r="E5" s="205">
        <v>180</v>
      </c>
      <c r="F5" s="205">
        <v>798</v>
      </c>
      <c r="G5" s="205">
        <v>650</v>
      </c>
      <c r="H5" s="205">
        <v>192</v>
      </c>
      <c r="I5" s="205">
        <v>94</v>
      </c>
      <c r="J5" s="205">
        <v>808</v>
      </c>
      <c r="K5" s="205">
        <v>561</v>
      </c>
      <c r="L5" s="206">
        <v>20</v>
      </c>
      <c r="M5" s="206">
        <v>9</v>
      </c>
      <c r="N5" s="206">
        <v>11</v>
      </c>
      <c r="O5" s="206">
        <v>12</v>
      </c>
      <c r="P5" s="206">
        <v>98</v>
      </c>
      <c r="Q5" s="206">
        <v>81</v>
      </c>
      <c r="R5" s="206">
        <v>66</v>
      </c>
      <c r="S5" s="206">
        <v>41</v>
      </c>
      <c r="T5" s="206">
        <v>36</v>
      </c>
      <c r="U5" s="206">
        <v>52</v>
      </c>
      <c r="V5" s="206">
        <v>43</v>
      </c>
      <c r="W5" s="206">
        <v>77</v>
      </c>
      <c r="X5" s="206">
        <v>21</v>
      </c>
      <c r="Y5" s="206">
        <v>30</v>
      </c>
      <c r="Z5" s="206">
        <v>0</v>
      </c>
      <c r="AA5" s="206">
        <v>0</v>
      </c>
      <c r="AB5" s="206">
        <v>9</v>
      </c>
      <c r="AC5" s="206">
        <v>3</v>
      </c>
      <c r="AD5" s="206">
        <v>0</v>
      </c>
      <c r="AE5" s="206">
        <v>2</v>
      </c>
    </row>
    <row r="6" spans="1:31" s="200" customFormat="1" ht="13.5" x14ac:dyDescent="0.25">
      <c r="A6" s="490"/>
      <c r="B6" s="493"/>
      <c r="C6" s="204" t="s">
        <v>625</v>
      </c>
      <c r="D6" s="205">
        <v>56</v>
      </c>
      <c r="E6" s="205">
        <v>145</v>
      </c>
      <c r="F6" s="205">
        <v>211</v>
      </c>
      <c r="G6" s="205">
        <v>546</v>
      </c>
      <c r="H6" s="205">
        <v>47</v>
      </c>
      <c r="I6" s="205">
        <v>116</v>
      </c>
      <c r="J6" s="205">
        <v>126</v>
      </c>
      <c r="K6" s="205">
        <v>271</v>
      </c>
      <c r="L6" s="206">
        <v>4</v>
      </c>
      <c r="M6" s="206">
        <v>25</v>
      </c>
      <c r="N6" s="206">
        <v>14</v>
      </c>
      <c r="O6" s="206">
        <v>3</v>
      </c>
      <c r="P6" s="206">
        <v>18</v>
      </c>
      <c r="Q6" s="206">
        <v>94</v>
      </c>
      <c r="R6" s="206">
        <v>12</v>
      </c>
      <c r="S6" s="206">
        <v>37</v>
      </c>
      <c r="T6" s="206">
        <v>9</v>
      </c>
      <c r="U6" s="206">
        <v>42</v>
      </c>
      <c r="V6" s="206">
        <v>56</v>
      </c>
      <c r="W6" s="206">
        <v>157</v>
      </c>
      <c r="X6" s="206">
        <v>11</v>
      </c>
      <c r="Y6" s="206">
        <v>18</v>
      </c>
      <c r="Z6" s="206">
        <v>3</v>
      </c>
      <c r="AA6" s="206">
        <v>5</v>
      </c>
      <c r="AB6" s="206">
        <v>32</v>
      </c>
      <c r="AC6" s="206">
        <v>46</v>
      </c>
      <c r="AD6" s="206">
        <v>1</v>
      </c>
      <c r="AE6" s="206">
        <v>1</v>
      </c>
    </row>
    <row r="7" spans="1:31" s="200" customFormat="1" ht="13.5" x14ac:dyDescent="0.25">
      <c r="A7" s="490"/>
      <c r="B7" s="492" t="s">
        <v>626</v>
      </c>
      <c r="C7" s="204" t="s">
        <v>627</v>
      </c>
      <c r="D7" s="205">
        <v>148</v>
      </c>
      <c r="E7" s="205">
        <v>160</v>
      </c>
      <c r="F7" s="205">
        <v>705</v>
      </c>
      <c r="G7" s="205">
        <v>713</v>
      </c>
      <c r="H7" s="205">
        <v>165</v>
      </c>
      <c r="I7" s="205">
        <v>81</v>
      </c>
      <c r="J7" s="205">
        <v>401</v>
      </c>
      <c r="K7" s="205">
        <v>207</v>
      </c>
      <c r="L7" s="206">
        <v>11</v>
      </c>
      <c r="M7" s="206">
        <v>15</v>
      </c>
      <c r="N7" s="206">
        <v>19</v>
      </c>
      <c r="O7" s="206">
        <v>11</v>
      </c>
      <c r="P7" s="206">
        <v>99</v>
      </c>
      <c r="Q7" s="206">
        <v>106</v>
      </c>
      <c r="R7" s="206">
        <v>53</v>
      </c>
      <c r="S7" s="206">
        <v>39</v>
      </c>
      <c r="T7" s="206">
        <v>160</v>
      </c>
      <c r="U7" s="206">
        <v>187</v>
      </c>
      <c r="V7" s="206">
        <v>419</v>
      </c>
      <c r="W7" s="206">
        <v>463</v>
      </c>
      <c r="X7" s="206">
        <v>119</v>
      </c>
      <c r="Y7" s="206">
        <v>188</v>
      </c>
      <c r="Z7" s="206">
        <v>4</v>
      </c>
      <c r="AA7" s="206">
        <v>4</v>
      </c>
      <c r="AB7" s="206">
        <v>40</v>
      </c>
      <c r="AC7" s="206">
        <v>31</v>
      </c>
      <c r="AD7" s="206">
        <v>1</v>
      </c>
      <c r="AE7" s="206">
        <v>0</v>
      </c>
    </row>
    <row r="8" spans="1:31" s="200" customFormat="1" ht="13.5" x14ac:dyDescent="0.25">
      <c r="A8" s="490"/>
      <c r="B8" s="493"/>
      <c r="C8" s="204" t="s">
        <v>628</v>
      </c>
      <c r="D8" s="205">
        <v>185</v>
      </c>
      <c r="E8" s="205">
        <v>144</v>
      </c>
      <c r="F8" s="205">
        <v>752</v>
      </c>
      <c r="G8" s="205">
        <v>580</v>
      </c>
      <c r="H8" s="205">
        <v>75</v>
      </c>
      <c r="I8" s="205">
        <v>39</v>
      </c>
      <c r="J8" s="205">
        <v>89</v>
      </c>
      <c r="K8" s="205">
        <v>48</v>
      </c>
      <c r="L8" s="206">
        <v>14</v>
      </c>
      <c r="M8" s="206">
        <v>14</v>
      </c>
      <c r="N8" s="206">
        <v>9</v>
      </c>
      <c r="O8" s="206">
        <v>8</v>
      </c>
      <c r="P8" s="206">
        <v>116</v>
      </c>
      <c r="Q8" s="206">
        <v>74</v>
      </c>
      <c r="R8" s="206">
        <v>22</v>
      </c>
      <c r="S8" s="206">
        <v>8</v>
      </c>
      <c r="T8" s="206">
        <v>94</v>
      </c>
      <c r="U8" s="206">
        <v>79</v>
      </c>
      <c r="V8" s="206">
        <v>272</v>
      </c>
      <c r="W8" s="206">
        <v>211</v>
      </c>
      <c r="X8" s="206">
        <v>75</v>
      </c>
      <c r="Y8" s="206">
        <v>62</v>
      </c>
      <c r="Z8" s="206">
        <v>0</v>
      </c>
      <c r="AA8" s="206">
        <v>0</v>
      </c>
      <c r="AB8" s="206">
        <v>21</v>
      </c>
      <c r="AC8" s="206">
        <v>12</v>
      </c>
      <c r="AD8" s="206">
        <v>1</v>
      </c>
      <c r="AE8" s="206">
        <v>1</v>
      </c>
    </row>
    <row r="9" spans="1:31" s="200" customFormat="1" ht="13.5" x14ac:dyDescent="0.25">
      <c r="A9" s="490"/>
      <c r="B9" s="492" t="s">
        <v>629</v>
      </c>
      <c r="C9" s="204" t="s">
        <v>630</v>
      </c>
      <c r="D9" s="205">
        <v>54</v>
      </c>
      <c r="E9" s="205">
        <v>127</v>
      </c>
      <c r="F9" s="205">
        <v>273</v>
      </c>
      <c r="G9" s="205">
        <v>449</v>
      </c>
      <c r="H9" s="205">
        <v>84</v>
      </c>
      <c r="I9" s="205">
        <v>87</v>
      </c>
      <c r="J9" s="205">
        <v>159</v>
      </c>
      <c r="K9" s="205">
        <v>155</v>
      </c>
      <c r="L9" s="206">
        <v>5</v>
      </c>
      <c r="M9" s="206">
        <v>13</v>
      </c>
      <c r="N9" s="206">
        <v>3</v>
      </c>
      <c r="O9" s="206">
        <v>5</v>
      </c>
      <c r="P9" s="206">
        <v>60</v>
      </c>
      <c r="Q9" s="206">
        <v>58</v>
      </c>
      <c r="R9" s="206">
        <v>38</v>
      </c>
      <c r="S9" s="206">
        <v>39</v>
      </c>
      <c r="T9" s="206">
        <v>91</v>
      </c>
      <c r="U9" s="206">
        <v>35</v>
      </c>
      <c r="V9" s="206">
        <v>171</v>
      </c>
      <c r="W9" s="206">
        <v>130</v>
      </c>
      <c r="X9" s="206">
        <v>93</v>
      </c>
      <c r="Y9" s="206">
        <v>33</v>
      </c>
      <c r="Z9" s="206">
        <v>4</v>
      </c>
      <c r="AA9" s="206">
        <v>3</v>
      </c>
      <c r="AB9" s="206">
        <v>31</v>
      </c>
      <c r="AC9" s="206">
        <v>23</v>
      </c>
      <c r="AD9" s="206">
        <v>0</v>
      </c>
      <c r="AE9" s="206">
        <v>1</v>
      </c>
    </row>
    <row r="10" spans="1:31" s="200" customFormat="1" ht="13.5" x14ac:dyDescent="0.25">
      <c r="A10" s="490"/>
      <c r="B10" s="494"/>
      <c r="C10" s="204" t="s">
        <v>631</v>
      </c>
      <c r="D10" s="205">
        <v>34</v>
      </c>
      <c r="E10" s="205">
        <v>176</v>
      </c>
      <c r="F10" s="205">
        <v>99</v>
      </c>
      <c r="G10" s="205">
        <v>699</v>
      </c>
      <c r="H10" s="205">
        <v>11</v>
      </c>
      <c r="I10" s="205">
        <v>46</v>
      </c>
      <c r="J10" s="205">
        <v>20</v>
      </c>
      <c r="K10" s="205">
        <v>50</v>
      </c>
      <c r="L10" s="206">
        <v>4</v>
      </c>
      <c r="M10" s="206">
        <v>4</v>
      </c>
      <c r="N10" s="206">
        <v>145</v>
      </c>
      <c r="O10" s="206">
        <v>12</v>
      </c>
      <c r="P10" s="206">
        <v>13</v>
      </c>
      <c r="Q10" s="206">
        <v>63</v>
      </c>
      <c r="R10" s="206">
        <v>3</v>
      </c>
      <c r="S10" s="206">
        <v>3</v>
      </c>
      <c r="T10" s="206">
        <v>47</v>
      </c>
      <c r="U10" s="206">
        <v>191</v>
      </c>
      <c r="V10" s="206">
        <v>98</v>
      </c>
      <c r="W10" s="206">
        <v>448</v>
      </c>
      <c r="X10" s="206">
        <v>16</v>
      </c>
      <c r="Y10" s="206">
        <v>96</v>
      </c>
      <c r="Z10" s="206">
        <v>2</v>
      </c>
      <c r="AA10" s="206">
        <v>7</v>
      </c>
      <c r="AB10" s="206">
        <v>24</v>
      </c>
      <c r="AC10" s="206">
        <v>70</v>
      </c>
      <c r="AD10" s="206">
        <v>2</v>
      </c>
      <c r="AE10" s="206">
        <v>3</v>
      </c>
    </row>
    <row r="11" spans="1:31" s="200" customFormat="1" ht="13.5" x14ac:dyDescent="0.25">
      <c r="A11" s="490"/>
      <c r="B11" s="493"/>
      <c r="C11" s="204" t="s">
        <v>632</v>
      </c>
      <c r="D11" s="205">
        <v>69</v>
      </c>
      <c r="E11" s="205">
        <v>42</v>
      </c>
      <c r="F11" s="205">
        <v>234</v>
      </c>
      <c r="G11" s="205">
        <v>194</v>
      </c>
      <c r="H11" s="205">
        <v>67</v>
      </c>
      <c r="I11" s="205">
        <v>39</v>
      </c>
      <c r="J11" s="205">
        <v>72</v>
      </c>
      <c r="K11" s="205">
        <v>56</v>
      </c>
      <c r="L11" s="206">
        <v>1</v>
      </c>
      <c r="M11" s="206">
        <v>3</v>
      </c>
      <c r="N11" s="206">
        <v>4</v>
      </c>
      <c r="O11" s="206">
        <v>4</v>
      </c>
      <c r="P11" s="206">
        <v>26</v>
      </c>
      <c r="Q11" s="206">
        <v>34</v>
      </c>
      <c r="R11" s="206">
        <v>15</v>
      </c>
      <c r="S11" s="206">
        <v>18</v>
      </c>
      <c r="T11" s="206">
        <v>35</v>
      </c>
      <c r="U11" s="206">
        <v>43</v>
      </c>
      <c r="V11" s="206">
        <v>51</v>
      </c>
      <c r="W11" s="206">
        <v>82</v>
      </c>
      <c r="X11" s="206">
        <v>20</v>
      </c>
      <c r="Y11" s="206">
        <v>11</v>
      </c>
      <c r="Z11" s="206">
        <v>11</v>
      </c>
      <c r="AA11" s="206">
        <v>1</v>
      </c>
      <c r="AB11" s="206">
        <v>39</v>
      </c>
      <c r="AC11" s="206">
        <v>11</v>
      </c>
      <c r="AD11" s="206">
        <v>2</v>
      </c>
      <c r="AE11" s="206">
        <v>1</v>
      </c>
    </row>
    <row r="12" spans="1:31" s="200" customFormat="1" ht="13.5" x14ac:dyDescent="0.25">
      <c r="A12" s="490"/>
      <c r="B12" s="492" t="s">
        <v>633</v>
      </c>
      <c r="C12" s="204" t="s">
        <v>634</v>
      </c>
      <c r="D12" s="205">
        <v>0</v>
      </c>
      <c r="E12" s="205">
        <v>0</v>
      </c>
      <c r="F12" s="205">
        <v>215</v>
      </c>
      <c r="G12" s="205">
        <v>69</v>
      </c>
      <c r="H12" s="205">
        <v>238</v>
      </c>
      <c r="I12" s="205">
        <v>73</v>
      </c>
      <c r="J12" s="205">
        <v>432</v>
      </c>
      <c r="K12" s="205">
        <v>110</v>
      </c>
      <c r="L12" s="206">
        <v>8</v>
      </c>
      <c r="M12" s="206">
        <v>0</v>
      </c>
      <c r="N12" s="206">
        <v>1</v>
      </c>
      <c r="O12" s="206">
        <v>12</v>
      </c>
      <c r="P12" s="206">
        <v>78</v>
      </c>
      <c r="Q12" s="206">
        <v>30</v>
      </c>
      <c r="R12" s="206">
        <v>64</v>
      </c>
      <c r="S12" s="206">
        <v>16</v>
      </c>
      <c r="T12" s="206">
        <v>69</v>
      </c>
      <c r="U12" s="206">
        <v>57</v>
      </c>
      <c r="V12" s="206">
        <v>185</v>
      </c>
      <c r="W12" s="206">
        <v>173</v>
      </c>
      <c r="X12" s="206">
        <v>55</v>
      </c>
      <c r="Y12" s="206">
        <v>63</v>
      </c>
      <c r="Z12" s="206">
        <v>9</v>
      </c>
      <c r="AA12" s="206">
        <v>3</v>
      </c>
      <c r="AB12" s="206">
        <v>81</v>
      </c>
      <c r="AC12" s="206">
        <v>36</v>
      </c>
      <c r="AD12" s="206">
        <v>11</v>
      </c>
      <c r="AE12" s="206">
        <v>3</v>
      </c>
    </row>
    <row r="13" spans="1:31" s="200" customFormat="1" ht="13.5" x14ac:dyDescent="0.25">
      <c r="A13" s="490"/>
      <c r="B13" s="494"/>
      <c r="C13" s="204" t="s">
        <v>635</v>
      </c>
      <c r="D13" s="205">
        <v>140</v>
      </c>
      <c r="E13" s="205">
        <v>49</v>
      </c>
      <c r="F13" s="205">
        <v>416</v>
      </c>
      <c r="G13" s="205">
        <v>138</v>
      </c>
      <c r="H13" s="205">
        <v>0</v>
      </c>
      <c r="I13" s="205">
        <v>0</v>
      </c>
      <c r="J13" s="205">
        <v>0</v>
      </c>
      <c r="K13" s="205">
        <v>0</v>
      </c>
      <c r="L13" s="206">
        <v>15</v>
      </c>
      <c r="M13" s="206">
        <v>3</v>
      </c>
      <c r="N13" s="206" t="s">
        <v>419</v>
      </c>
      <c r="O13" s="206" t="s">
        <v>419</v>
      </c>
      <c r="P13" s="206" t="s">
        <v>419</v>
      </c>
      <c r="Q13" s="206" t="s">
        <v>419</v>
      </c>
      <c r="R13" s="206" t="s">
        <v>419</v>
      </c>
      <c r="S13" s="206" t="s">
        <v>419</v>
      </c>
      <c r="T13" s="206">
        <v>0</v>
      </c>
      <c r="U13" s="206">
        <v>0</v>
      </c>
      <c r="V13" s="206" t="s">
        <v>419</v>
      </c>
      <c r="W13" s="206" t="s">
        <v>419</v>
      </c>
      <c r="X13" s="206" t="s">
        <v>419</v>
      </c>
      <c r="Y13" s="206" t="s">
        <v>419</v>
      </c>
      <c r="Z13" s="206">
        <v>0</v>
      </c>
      <c r="AA13" s="206">
        <v>0</v>
      </c>
      <c r="AB13" s="206" t="s">
        <v>419</v>
      </c>
      <c r="AC13" s="206" t="s">
        <v>419</v>
      </c>
      <c r="AD13" s="206" t="s">
        <v>419</v>
      </c>
      <c r="AE13" s="206" t="s">
        <v>419</v>
      </c>
    </row>
    <row r="14" spans="1:31" ht="13.5" x14ac:dyDescent="0.2">
      <c r="A14" s="491"/>
      <c r="B14" s="494"/>
      <c r="C14" s="207" t="s">
        <v>636</v>
      </c>
      <c r="D14" s="206">
        <v>124</v>
      </c>
      <c r="E14" s="206">
        <v>60</v>
      </c>
      <c r="F14" s="206">
        <v>370</v>
      </c>
      <c r="G14" s="206">
        <v>169</v>
      </c>
      <c r="H14" s="206">
        <v>0</v>
      </c>
      <c r="I14" s="206">
        <v>0</v>
      </c>
      <c r="J14" s="206">
        <v>0</v>
      </c>
      <c r="K14" s="206">
        <v>0</v>
      </c>
      <c r="L14" s="206">
        <v>15</v>
      </c>
      <c r="M14" s="206">
        <v>2</v>
      </c>
      <c r="N14" s="206" t="s">
        <v>419</v>
      </c>
      <c r="O14" s="206" t="s">
        <v>419</v>
      </c>
      <c r="P14" s="206" t="s">
        <v>419</v>
      </c>
      <c r="Q14" s="206" t="s">
        <v>419</v>
      </c>
      <c r="R14" s="206" t="s">
        <v>419</v>
      </c>
      <c r="S14" s="206" t="s">
        <v>419</v>
      </c>
      <c r="T14" s="206">
        <v>0</v>
      </c>
      <c r="U14" s="206">
        <v>0</v>
      </c>
      <c r="V14" s="206" t="s">
        <v>419</v>
      </c>
      <c r="W14" s="206" t="s">
        <v>419</v>
      </c>
      <c r="X14" s="206" t="s">
        <v>419</v>
      </c>
      <c r="Y14" s="206" t="s">
        <v>419</v>
      </c>
      <c r="Z14" s="206">
        <v>0</v>
      </c>
      <c r="AA14" s="206">
        <v>0</v>
      </c>
      <c r="AB14" s="206" t="s">
        <v>419</v>
      </c>
      <c r="AC14" s="206" t="s">
        <v>419</v>
      </c>
      <c r="AD14" s="206" t="s">
        <v>419</v>
      </c>
      <c r="AE14" s="206" t="s">
        <v>419</v>
      </c>
    </row>
    <row r="15" spans="1:31" s="210" customFormat="1" x14ac:dyDescent="0.2">
      <c r="A15" s="208" t="s">
        <v>324</v>
      </c>
      <c r="B15" s="208"/>
      <c r="C15" s="209"/>
      <c r="D15" s="197">
        <f t="shared" ref="D15:AE15" si="1">SUM(D5:D14)</f>
        <v>998</v>
      </c>
      <c r="E15" s="197">
        <f t="shared" si="1"/>
        <v>1083</v>
      </c>
      <c r="F15" s="197">
        <f t="shared" si="1"/>
        <v>4073</v>
      </c>
      <c r="G15" s="197">
        <f t="shared" si="1"/>
        <v>4207</v>
      </c>
      <c r="H15" s="197">
        <f t="shared" si="1"/>
        <v>879</v>
      </c>
      <c r="I15" s="197">
        <f t="shared" si="1"/>
        <v>575</v>
      </c>
      <c r="J15" s="197">
        <f t="shared" si="1"/>
        <v>2107</v>
      </c>
      <c r="K15" s="197">
        <f t="shared" si="1"/>
        <v>1458</v>
      </c>
      <c r="L15" s="197">
        <f t="shared" si="1"/>
        <v>97</v>
      </c>
      <c r="M15" s="197">
        <f t="shared" si="1"/>
        <v>88</v>
      </c>
      <c r="N15" s="197">
        <f t="shared" si="1"/>
        <v>206</v>
      </c>
      <c r="O15" s="197">
        <f t="shared" si="1"/>
        <v>67</v>
      </c>
      <c r="P15" s="197">
        <f t="shared" si="1"/>
        <v>508</v>
      </c>
      <c r="Q15" s="197">
        <f t="shared" si="1"/>
        <v>540</v>
      </c>
      <c r="R15" s="197">
        <f t="shared" si="1"/>
        <v>273</v>
      </c>
      <c r="S15" s="197">
        <f t="shared" si="1"/>
        <v>201</v>
      </c>
      <c r="T15" s="197">
        <f t="shared" si="1"/>
        <v>541</v>
      </c>
      <c r="U15" s="197">
        <f t="shared" si="1"/>
        <v>686</v>
      </c>
      <c r="V15" s="197">
        <f t="shared" si="1"/>
        <v>1295</v>
      </c>
      <c r="W15" s="197">
        <f t="shared" si="1"/>
        <v>1741</v>
      </c>
      <c r="X15" s="197">
        <f t="shared" si="1"/>
        <v>410</v>
      </c>
      <c r="Y15" s="197">
        <f t="shared" si="1"/>
        <v>501</v>
      </c>
      <c r="Z15" s="197">
        <f t="shared" si="1"/>
        <v>33</v>
      </c>
      <c r="AA15" s="197">
        <f t="shared" si="1"/>
        <v>23</v>
      </c>
      <c r="AB15" s="197">
        <f t="shared" si="1"/>
        <v>277</v>
      </c>
      <c r="AC15" s="197">
        <f t="shared" si="1"/>
        <v>232</v>
      </c>
      <c r="AD15" s="197">
        <f t="shared" si="1"/>
        <v>18</v>
      </c>
      <c r="AE15" s="197">
        <f t="shared" si="1"/>
        <v>12</v>
      </c>
    </row>
    <row r="16" spans="1:31" s="200" customFormat="1" x14ac:dyDescent="0.25">
      <c r="A16" s="211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1:31" s="200" customFormat="1" x14ac:dyDescent="0.25">
      <c r="A17" s="488" t="s">
        <v>637</v>
      </c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</row>
  </sheetData>
  <mergeCells count="35">
    <mergeCell ref="A1:AE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D2:AE2"/>
    <mergeCell ref="A17:AE17"/>
    <mergeCell ref="Z3:AA3"/>
    <mergeCell ref="AB3:AC3"/>
    <mergeCell ref="AD3:AE3"/>
    <mergeCell ref="A5:A14"/>
    <mergeCell ref="B5:B6"/>
    <mergeCell ref="B7:B8"/>
    <mergeCell ref="B9:B11"/>
    <mergeCell ref="B12:B14"/>
    <mergeCell ref="N3:O3"/>
    <mergeCell ref="P3:Q3"/>
    <mergeCell ref="R3:S3"/>
    <mergeCell ref="T3:U3"/>
    <mergeCell ref="F3:G3"/>
    <mergeCell ref="H3:I3"/>
    <mergeCell ref="V3:W3"/>
    <mergeCell ref="X3:Y3"/>
    <mergeCell ref="D3:E3"/>
    <mergeCell ref="Z2:AA2"/>
    <mergeCell ref="AB2:AC2"/>
    <mergeCell ref="J3:K3"/>
    <mergeCell ref="L3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4"/>
  <sheetViews>
    <sheetView topLeftCell="C19" workbookViewId="0">
      <selection activeCell="G40" sqref="G40"/>
    </sheetView>
  </sheetViews>
  <sheetFormatPr defaultRowHeight="15" x14ac:dyDescent="0.25"/>
  <cols>
    <col min="1" max="1" width="8" style="183" customWidth="1"/>
    <col min="2" max="2" width="16" style="183" customWidth="1"/>
    <col min="3" max="3" width="62.7109375" style="2" customWidth="1"/>
    <col min="4" max="29" width="23.85546875" style="321" customWidth="1"/>
    <col min="30" max="34" width="23.5703125" style="321" customWidth="1"/>
    <col min="35" max="35" width="25.140625" style="321" customWidth="1"/>
    <col min="36" max="36" width="23.5703125" style="321" customWidth="1"/>
    <col min="37" max="37" width="26.85546875" style="321" customWidth="1"/>
    <col min="38" max="45" width="23.5703125" style="321" customWidth="1"/>
    <col min="46" max="16384" width="9.140625" style="183"/>
  </cols>
  <sheetData>
    <row r="1" spans="1:47" ht="19.5" thickBot="1" x14ac:dyDescent="0.3">
      <c r="A1" s="519" t="s">
        <v>620</v>
      </c>
      <c r="B1" s="520"/>
      <c r="C1" s="520"/>
      <c r="D1" s="520"/>
      <c r="E1" s="520"/>
      <c r="F1" s="521"/>
      <c r="G1" s="521"/>
      <c r="H1" s="521"/>
      <c r="I1" s="521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2"/>
    </row>
    <row r="2" spans="1:47" ht="75.75" thickBot="1" x14ac:dyDescent="0.3">
      <c r="A2" s="232" t="s">
        <v>0</v>
      </c>
      <c r="B2" s="233" t="s">
        <v>12</v>
      </c>
      <c r="C2" s="234" t="s">
        <v>1</v>
      </c>
      <c r="D2" s="235" t="s">
        <v>672</v>
      </c>
      <c r="E2" s="236" t="s">
        <v>673</v>
      </c>
      <c r="F2" s="237" t="s">
        <v>674</v>
      </c>
      <c r="G2" s="238" t="s">
        <v>675</v>
      </c>
      <c r="H2" s="238" t="s">
        <v>676</v>
      </c>
      <c r="I2" s="239" t="s">
        <v>677</v>
      </c>
      <c r="J2" s="240" t="s">
        <v>678</v>
      </c>
      <c r="K2" s="241" t="s">
        <v>679</v>
      </c>
      <c r="L2" s="242" t="s">
        <v>680</v>
      </c>
      <c r="M2" s="241" t="s">
        <v>681</v>
      </c>
      <c r="N2" s="243" t="s">
        <v>682</v>
      </c>
      <c r="O2" s="244" t="s">
        <v>683</v>
      </c>
      <c r="P2" s="243" t="s">
        <v>684</v>
      </c>
      <c r="Q2" s="245" t="s">
        <v>685</v>
      </c>
      <c r="R2" s="246" t="s">
        <v>686</v>
      </c>
      <c r="S2" s="247" t="s">
        <v>687</v>
      </c>
      <c r="T2" s="248" t="s">
        <v>688</v>
      </c>
      <c r="U2" s="249" t="s">
        <v>689</v>
      </c>
      <c r="V2" s="235" t="s">
        <v>690</v>
      </c>
      <c r="W2" s="247" t="s">
        <v>691</v>
      </c>
      <c r="X2" s="235" t="s">
        <v>692</v>
      </c>
      <c r="Y2" s="250" t="s">
        <v>693</v>
      </c>
      <c r="Z2" s="235" t="s">
        <v>694</v>
      </c>
      <c r="AA2" s="247" t="s">
        <v>695</v>
      </c>
      <c r="AB2" s="235" t="s">
        <v>696</v>
      </c>
      <c r="AC2" s="250" t="s">
        <v>697</v>
      </c>
      <c r="AD2" s="235" t="s">
        <v>698</v>
      </c>
      <c r="AE2" s="247" t="s">
        <v>699</v>
      </c>
      <c r="AF2" s="235" t="s">
        <v>700</v>
      </c>
      <c r="AG2" s="250" t="s">
        <v>701</v>
      </c>
      <c r="AH2" s="235" t="s">
        <v>702</v>
      </c>
      <c r="AI2" s="247" t="s">
        <v>703</v>
      </c>
      <c r="AJ2" s="235" t="s">
        <v>704</v>
      </c>
      <c r="AK2" s="247" t="s">
        <v>705</v>
      </c>
      <c r="AL2" s="235" t="s">
        <v>706</v>
      </c>
      <c r="AM2" s="250" t="s">
        <v>707</v>
      </c>
      <c r="AN2" s="235" t="s">
        <v>708</v>
      </c>
      <c r="AO2" s="247" t="s">
        <v>709</v>
      </c>
      <c r="AP2" s="235" t="s">
        <v>710</v>
      </c>
      <c r="AQ2" s="247" t="s">
        <v>711</v>
      </c>
      <c r="AR2" s="251" t="s">
        <v>712</v>
      </c>
      <c r="AS2" s="250" t="s">
        <v>713</v>
      </c>
    </row>
    <row r="3" spans="1:47" s="255" customFormat="1" ht="15.75" thickBot="1" x14ac:dyDescent="0.3">
      <c r="A3" s="252"/>
      <c r="B3" s="253"/>
      <c r="C3" s="254"/>
      <c r="D3" s="523" t="s">
        <v>714</v>
      </c>
      <c r="E3" s="524"/>
      <c r="F3" s="525" t="s">
        <v>715</v>
      </c>
      <c r="G3" s="526"/>
      <c r="H3" s="526"/>
      <c r="I3" s="527"/>
      <c r="J3" s="528" t="s">
        <v>716</v>
      </c>
      <c r="K3" s="529"/>
      <c r="L3" s="529"/>
      <c r="M3" s="530"/>
      <c r="N3" s="531" t="s">
        <v>717</v>
      </c>
      <c r="O3" s="532"/>
      <c r="P3" s="532"/>
      <c r="Q3" s="533"/>
      <c r="R3" s="534" t="s">
        <v>718</v>
      </c>
      <c r="S3" s="535"/>
      <c r="T3" s="535"/>
      <c r="U3" s="536"/>
      <c r="V3" s="537" t="s">
        <v>719</v>
      </c>
      <c r="W3" s="535"/>
      <c r="X3" s="535"/>
      <c r="Y3" s="536"/>
      <c r="Z3" s="535" t="s">
        <v>720</v>
      </c>
      <c r="AA3" s="535"/>
      <c r="AB3" s="535"/>
      <c r="AC3" s="536"/>
      <c r="AD3" s="537" t="s">
        <v>721</v>
      </c>
      <c r="AE3" s="535"/>
      <c r="AF3" s="535"/>
      <c r="AG3" s="536"/>
      <c r="AH3" s="537" t="s">
        <v>722</v>
      </c>
      <c r="AI3" s="536"/>
      <c r="AJ3" s="537" t="s">
        <v>723</v>
      </c>
      <c r="AK3" s="535"/>
      <c r="AL3" s="537" t="s">
        <v>724</v>
      </c>
      <c r="AM3" s="536"/>
      <c r="AN3" s="538" t="s">
        <v>725</v>
      </c>
      <c r="AO3" s="539"/>
      <c r="AP3" s="537" t="s">
        <v>726</v>
      </c>
      <c r="AQ3" s="536"/>
      <c r="AR3" s="537" t="s">
        <v>727</v>
      </c>
      <c r="AS3" s="536"/>
    </row>
    <row r="4" spans="1:47" x14ac:dyDescent="0.25">
      <c r="A4" s="515" t="s">
        <v>41</v>
      </c>
      <c r="B4" s="517" t="s">
        <v>216</v>
      </c>
      <c r="C4" s="225" t="s">
        <v>638</v>
      </c>
      <c r="D4" s="256">
        <v>35</v>
      </c>
      <c r="E4" s="257">
        <v>88</v>
      </c>
      <c r="F4" s="256">
        <v>133</v>
      </c>
      <c r="G4" s="258">
        <v>286</v>
      </c>
      <c r="H4" s="510"/>
      <c r="I4" s="512"/>
      <c r="J4" s="256">
        <f>10+7</f>
        <v>17</v>
      </c>
      <c r="K4" s="258">
        <f>23+18</f>
        <v>41</v>
      </c>
      <c r="L4" s="510"/>
      <c r="M4" s="512"/>
      <c r="N4" s="256">
        <v>309</v>
      </c>
      <c r="O4" s="258">
        <v>287</v>
      </c>
      <c r="P4" s="510"/>
      <c r="Q4" s="512"/>
      <c r="R4" s="259">
        <v>26</v>
      </c>
      <c r="S4" s="260">
        <v>58</v>
      </c>
      <c r="T4" s="510"/>
      <c r="U4" s="511"/>
      <c r="V4" s="261">
        <v>2</v>
      </c>
      <c r="W4" s="258">
        <v>7</v>
      </c>
      <c r="X4" s="510"/>
      <c r="Y4" s="512"/>
      <c r="Z4" s="256">
        <v>27</v>
      </c>
      <c r="AA4" s="258">
        <v>53</v>
      </c>
      <c r="AB4" s="510"/>
      <c r="AC4" s="512"/>
      <c r="AD4" s="256">
        <v>9</v>
      </c>
      <c r="AE4" s="258">
        <v>11</v>
      </c>
      <c r="AF4" s="510"/>
      <c r="AG4" s="512"/>
      <c r="AH4" s="259">
        <v>7</v>
      </c>
      <c r="AI4" s="262">
        <v>10</v>
      </c>
      <c r="AJ4" s="263">
        <v>15</v>
      </c>
      <c r="AK4" s="264">
        <v>25</v>
      </c>
      <c r="AL4" s="265">
        <v>6</v>
      </c>
      <c r="AM4" s="266">
        <v>5</v>
      </c>
      <c r="AN4" s="256">
        <v>2</v>
      </c>
      <c r="AO4" s="257">
        <v>2</v>
      </c>
      <c r="AP4" s="263">
        <v>24</v>
      </c>
      <c r="AQ4" s="264">
        <v>42</v>
      </c>
      <c r="AR4" s="256">
        <v>2</v>
      </c>
      <c r="AS4" s="267">
        <v>3</v>
      </c>
    </row>
    <row r="5" spans="1:47" x14ac:dyDescent="0.25">
      <c r="A5" s="515"/>
      <c r="B5" s="514"/>
      <c r="C5" s="226" t="s">
        <v>639</v>
      </c>
      <c r="D5" s="268">
        <v>7</v>
      </c>
      <c r="E5" s="269">
        <v>15</v>
      </c>
      <c r="F5" s="268">
        <v>162</v>
      </c>
      <c r="G5" s="270">
        <v>195</v>
      </c>
      <c r="H5" s="504"/>
      <c r="I5" s="505"/>
      <c r="J5" s="268">
        <f>32+29</f>
        <v>61</v>
      </c>
      <c r="K5" s="270">
        <f>33+26</f>
        <v>59</v>
      </c>
      <c r="L5" s="504"/>
      <c r="M5" s="505"/>
      <c r="N5" s="268">
        <v>267</v>
      </c>
      <c r="O5" s="270">
        <v>197</v>
      </c>
      <c r="P5" s="504"/>
      <c r="Q5" s="505"/>
      <c r="R5" s="271">
        <v>14</v>
      </c>
      <c r="S5" s="272">
        <v>8</v>
      </c>
      <c r="T5" s="504"/>
      <c r="U5" s="509"/>
      <c r="V5" s="273">
        <v>0</v>
      </c>
      <c r="W5" s="270">
        <v>0</v>
      </c>
      <c r="X5" s="504"/>
      <c r="Y5" s="505"/>
      <c r="Z5" s="268">
        <v>18</v>
      </c>
      <c r="AA5" s="270">
        <v>26</v>
      </c>
      <c r="AB5" s="504"/>
      <c r="AC5" s="505"/>
      <c r="AD5" s="268">
        <v>25</v>
      </c>
      <c r="AE5" s="270">
        <v>13</v>
      </c>
      <c r="AF5" s="504"/>
      <c r="AG5" s="505"/>
      <c r="AH5" s="268">
        <f>16+6</f>
        <v>22</v>
      </c>
      <c r="AI5" s="269">
        <f>13+4</f>
        <v>17</v>
      </c>
      <c r="AJ5" s="274">
        <v>27</v>
      </c>
      <c r="AK5" s="275">
        <v>24</v>
      </c>
      <c r="AL5" s="276">
        <v>15</v>
      </c>
      <c r="AM5" s="181">
        <v>15</v>
      </c>
      <c r="AN5" s="268">
        <v>5</v>
      </c>
      <c r="AO5" s="269">
        <v>7</v>
      </c>
      <c r="AP5" s="274">
        <v>19</v>
      </c>
      <c r="AQ5" s="275">
        <v>35</v>
      </c>
      <c r="AR5" s="268">
        <v>6</v>
      </c>
      <c r="AS5" s="277">
        <v>6</v>
      </c>
    </row>
    <row r="6" spans="1:47" x14ac:dyDescent="0.25">
      <c r="A6" s="515"/>
      <c r="B6" s="514"/>
      <c r="C6" s="226" t="s">
        <v>640</v>
      </c>
      <c r="D6" s="268">
        <v>30</v>
      </c>
      <c r="E6" s="269">
        <v>14</v>
      </c>
      <c r="F6" s="268">
        <v>235</v>
      </c>
      <c r="G6" s="270">
        <v>194</v>
      </c>
      <c r="H6" s="504"/>
      <c r="I6" s="505"/>
      <c r="J6" s="268">
        <f>40+50</f>
        <v>90</v>
      </c>
      <c r="K6" s="270">
        <f>36+29</f>
        <v>65</v>
      </c>
      <c r="L6" s="504"/>
      <c r="M6" s="505"/>
      <c r="N6" s="278">
        <v>414</v>
      </c>
      <c r="O6" s="279">
        <v>209</v>
      </c>
      <c r="P6" s="504"/>
      <c r="Q6" s="505"/>
      <c r="R6" s="271">
        <v>16</v>
      </c>
      <c r="S6" s="272">
        <v>9</v>
      </c>
      <c r="T6" s="504"/>
      <c r="U6" s="509"/>
      <c r="V6" s="273">
        <v>1</v>
      </c>
      <c r="W6" s="270">
        <v>0</v>
      </c>
      <c r="X6" s="504"/>
      <c r="Y6" s="505"/>
      <c r="Z6" s="268">
        <v>22</v>
      </c>
      <c r="AA6" s="270">
        <v>28</v>
      </c>
      <c r="AB6" s="504"/>
      <c r="AC6" s="505"/>
      <c r="AD6" s="268">
        <v>18</v>
      </c>
      <c r="AE6" s="270">
        <v>22</v>
      </c>
      <c r="AF6" s="504"/>
      <c r="AG6" s="505"/>
      <c r="AH6" s="268">
        <f>3+3</f>
        <v>6</v>
      </c>
      <c r="AI6" s="269">
        <f>2+2</f>
        <v>4</v>
      </c>
      <c r="AJ6" s="268">
        <v>23</v>
      </c>
      <c r="AK6" s="275">
        <v>15</v>
      </c>
      <c r="AL6" s="276">
        <v>2</v>
      </c>
      <c r="AM6" s="181">
        <v>3</v>
      </c>
      <c r="AN6" s="268">
        <v>6</v>
      </c>
      <c r="AO6" s="269">
        <v>0</v>
      </c>
      <c r="AP6" s="274">
        <v>28</v>
      </c>
      <c r="AQ6" s="275">
        <v>17</v>
      </c>
      <c r="AR6" s="268">
        <v>3</v>
      </c>
      <c r="AS6" s="277">
        <v>1</v>
      </c>
      <c r="AU6" s="280"/>
    </row>
    <row r="7" spans="1:47" x14ac:dyDescent="0.25">
      <c r="A7" s="515"/>
      <c r="B7" s="514"/>
      <c r="C7" s="226" t="s">
        <v>499</v>
      </c>
      <c r="D7" s="268">
        <v>102</v>
      </c>
      <c r="E7" s="269">
        <v>122</v>
      </c>
      <c r="F7" s="268">
        <v>494</v>
      </c>
      <c r="G7" s="270">
        <v>565</v>
      </c>
      <c r="H7" s="504"/>
      <c r="I7" s="505"/>
      <c r="J7" s="268">
        <f>112+100</f>
        <v>212</v>
      </c>
      <c r="K7" s="270">
        <f>107+89</f>
        <v>196</v>
      </c>
      <c r="L7" s="504"/>
      <c r="M7" s="505"/>
      <c r="N7" s="268">
        <v>1548</v>
      </c>
      <c r="O7" s="270">
        <v>625</v>
      </c>
      <c r="P7" s="504"/>
      <c r="Q7" s="505"/>
      <c r="R7" s="271">
        <v>50</v>
      </c>
      <c r="S7" s="272">
        <v>45</v>
      </c>
      <c r="T7" s="504"/>
      <c r="U7" s="509"/>
      <c r="V7" s="273">
        <v>5</v>
      </c>
      <c r="W7" s="270">
        <v>1</v>
      </c>
      <c r="X7" s="504"/>
      <c r="Y7" s="505"/>
      <c r="Z7" s="268">
        <v>30</v>
      </c>
      <c r="AA7" s="270">
        <v>43</v>
      </c>
      <c r="AB7" s="504"/>
      <c r="AC7" s="505"/>
      <c r="AD7" s="268">
        <v>67</v>
      </c>
      <c r="AE7" s="270">
        <v>48</v>
      </c>
      <c r="AF7" s="504"/>
      <c r="AG7" s="505"/>
      <c r="AH7" s="271">
        <f>8+11</f>
        <v>19</v>
      </c>
      <c r="AI7" s="281">
        <f>7+3</f>
        <v>10</v>
      </c>
      <c r="AJ7" s="268">
        <v>33</v>
      </c>
      <c r="AK7" s="269">
        <v>25</v>
      </c>
      <c r="AL7" s="276">
        <v>15</v>
      </c>
      <c r="AM7" s="181">
        <v>15</v>
      </c>
      <c r="AN7" s="268">
        <v>2</v>
      </c>
      <c r="AO7" s="269">
        <v>0</v>
      </c>
      <c r="AP7" s="274">
        <v>11</v>
      </c>
      <c r="AQ7" s="275">
        <v>6</v>
      </c>
      <c r="AR7" s="268">
        <v>1</v>
      </c>
      <c r="AS7" s="277">
        <v>1</v>
      </c>
    </row>
    <row r="8" spans="1:47" x14ac:dyDescent="0.25">
      <c r="A8" s="515"/>
      <c r="B8" s="514"/>
      <c r="C8" s="226" t="s">
        <v>641</v>
      </c>
      <c r="D8" s="268">
        <v>104</v>
      </c>
      <c r="E8" s="269">
        <v>68</v>
      </c>
      <c r="F8" s="268">
        <v>361</v>
      </c>
      <c r="G8" s="270">
        <v>258</v>
      </c>
      <c r="H8" s="504"/>
      <c r="I8" s="505"/>
      <c r="J8" s="268">
        <f>64+54</f>
        <v>118</v>
      </c>
      <c r="K8" s="270">
        <f>45+42</f>
        <v>87</v>
      </c>
      <c r="L8" s="504"/>
      <c r="M8" s="505"/>
      <c r="N8" s="268">
        <v>372</v>
      </c>
      <c r="O8" s="270">
        <v>249</v>
      </c>
      <c r="P8" s="504"/>
      <c r="Q8" s="505"/>
      <c r="R8" s="271">
        <v>42</v>
      </c>
      <c r="S8" s="272">
        <v>27</v>
      </c>
      <c r="T8" s="504"/>
      <c r="U8" s="509"/>
      <c r="V8" s="273">
        <v>14</v>
      </c>
      <c r="W8" s="270">
        <v>8</v>
      </c>
      <c r="X8" s="504"/>
      <c r="Y8" s="505"/>
      <c r="Z8" s="271">
        <v>31</v>
      </c>
      <c r="AA8" s="272">
        <v>26</v>
      </c>
      <c r="AB8" s="504"/>
      <c r="AC8" s="505"/>
      <c r="AD8" s="268">
        <v>39</v>
      </c>
      <c r="AE8" s="270">
        <v>22</v>
      </c>
      <c r="AF8" s="504"/>
      <c r="AG8" s="505"/>
      <c r="AH8" s="268">
        <f>11+12</f>
        <v>23</v>
      </c>
      <c r="AI8" s="269">
        <f>7+6</f>
        <v>13</v>
      </c>
      <c r="AJ8" s="274">
        <v>66</v>
      </c>
      <c r="AK8" s="275">
        <v>31</v>
      </c>
      <c r="AL8" s="268">
        <v>12</v>
      </c>
      <c r="AM8" s="269">
        <v>8</v>
      </c>
      <c r="AN8" s="268">
        <v>7</v>
      </c>
      <c r="AO8" s="269">
        <v>1</v>
      </c>
      <c r="AP8" s="274">
        <v>47</v>
      </c>
      <c r="AQ8" s="275">
        <v>21</v>
      </c>
      <c r="AR8" s="268">
        <v>5</v>
      </c>
      <c r="AS8" s="277">
        <v>2</v>
      </c>
    </row>
    <row r="9" spans="1:47" x14ac:dyDescent="0.25">
      <c r="A9" s="515"/>
      <c r="B9" s="514"/>
      <c r="C9" s="226" t="s">
        <v>642</v>
      </c>
      <c r="D9" s="268">
        <v>51</v>
      </c>
      <c r="E9" s="269">
        <v>130</v>
      </c>
      <c r="F9" s="268">
        <v>186</v>
      </c>
      <c r="G9" s="270">
        <v>447</v>
      </c>
      <c r="H9" s="504"/>
      <c r="I9" s="505"/>
      <c r="J9" s="268">
        <f>21+23</f>
        <v>44</v>
      </c>
      <c r="K9" s="270">
        <f>41+33</f>
        <v>74</v>
      </c>
      <c r="L9" s="504"/>
      <c r="M9" s="505"/>
      <c r="N9" s="268">
        <v>161</v>
      </c>
      <c r="O9" s="270">
        <v>206</v>
      </c>
      <c r="P9" s="504"/>
      <c r="Q9" s="505"/>
      <c r="R9" s="271">
        <v>24</v>
      </c>
      <c r="S9" s="272">
        <v>47</v>
      </c>
      <c r="T9" s="504"/>
      <c r="U9" s="509"/>
      <c r="V9" s="273">
        <v>2</v>
      </c>
      <c r="W9" s="270">
        <v>3</v>
      </c>
      <c r="X9" s="504"/>
      <c r="Y9" s="505"/>
      <c r="Z9" s="268">
        <v>37</v>
      </c>
      <c r="AA9" s="270">
        <v>75</v>
      </c>
      <c r="AB9" s="504"/>
      <c r="AC9" s="505"/>
      <c r="AD9" s="268">
        <v>25</v>
      </c>
      <c r="AE9" s="270">
        <v>35</v>
      </c>
      <c r="AF9" s="504"/>
      <c r="AG9" s="505"/>
      <c r="AH9" s="282">
        <f>5+4+4</f>
        <v>13</v>
      </c>
      <c r="AI9" s="283">
        <v>50</v>
      </c>
      <c r="AJ9" s="274">
        <v>41</v>
      </c>
      <c r="AK9" s="275">
        <v>93</v>
      </c>
      <c r="AL9" s="276">
        <v>6</v>
      </c>
      <c r="AM9" s="181">
        <v>23</v>
      </c>
      <c r="AN9" s="268">
        <v>3</v>
      </c>
      <c r="AO9" s="269">
        <v>7</v>
      </c>
      <c r="AP9" s="274">
        <v>26</v>
      </c>
      <c r="AQ9" s="275">
        <v>34</v>
      </c>
      <c r="AR9" s="268">
        <v>1</v>
      </c>
      <c r="AS9" s="277">
        <v>4</v>
      </c>
    </row>
    <row r="10" spans="1:47" x14ac:dyDescent="0.25">
      <c r="A10" s="515"/>
      <c r="B10" s="513" t="s">
        <v>643</v>
      </c>
      <c r="C10" s="227" t="s">
        <v>644</v>
      </c>
      <c r="D10" s="284">
        <v>14</v>
      </c>
      <c r="E10" s="285">
        <v>47</v>
      </c>
      <c r="F10" s="284">
        <v>151</v>
      </c>
      <c r="G10" s="286">
        <v>360</v>
      </c>
      <c r="H10" s="504"/>
      <c r="I10" s="505"/>
      <c r="J10" s="284">
        <f>33+10</f>
        <v>43</v>
      </c>
      <c r="K10" s="286">
        <f>58+42</f>
        <v>100</v>
      </c>
      <c r="L10" s="504"/>
      <c r="M10" s="505"/>
      <c r="N10" s="284">
        <v>68</v>
      </c>
      <c r="O10" s="286">
        <v>111</v>
      </c>
      <c r="P10" s="504"/>
      <c r="Q10" s="505"/>
      <c r="R10" s="287">
        <v>8</v>
      </c>
      <c r="S10" s="288">
        <v>19</v>
      </c>
      <c r="T10" s="504"/>
      <c r="U10" s="509"/>
      <c r="V10" s="289">
        <v>1</v>
      </c>
      <c r="W10" s="286">
        <v>0</v>
      </c>
      <c r="X10" s="504"/>
      <c r="Y10" s="505"/>
      <c r="Z10" s="284">
        <v>5</v>
      </c>
      <c r="AA10" s="286">
        <v>62</v>
      </c>
      <c r="AB10" s="504"/>
      <c r="AC10" s="505"/>
      <c r="AD10" s="284">
        <v>10</v>
      </c>
      <c r="AE10" s="286">
        <v>31</v>
      </c>
      <c r="AF10" s="504"/>
      <c r="AG10" s="505"/>
      <c r="AH10" s="284">
        <v>0</v>
      </c>
      <c r="AI10" s="285">
        <v>6</v>
      </c>
      <c r="AJ10" s="284">
        <v>0</v>
      </c>
      <c r="AK10" s="285">
        <v>6</v>
      </c>
      <c r="AL10" s="290">
        <v>4</v>
      </c>
      <c r="AM10" s="291">
        <v>5</v>
      </c>
      <c r="AN10" s="284">
        <v>1</v>
      </c>
      <c r="AO10" s="285">
        <v>2</v>
      </c>
      <c r="AP10" s="292">
        <v>13</v>
      </c>
      <c r="AQ10" s="293">
        <v>11</v>
      </c>
      <c r="AR10" s="284">
        <v>0</v>
      </c>
      <c r="AS10" s="294">
        <v>0</v>
      </c>
    </row>
    <row r="11" spans="1:47" x14ac:dyDescent="0.25">
      <c r="A11" s="515"/>
      <c r="B11" s="513"/>
      <c r="C11" s="227" t="s">
        <v>645</v>
      </c>
      <c r="D11" s="284">
        <v>269</v>
      </c>
      <c r="E11" s="285">
        <v>66</v>
      </c>
      <c r="F11" s="284">
        <v>1173</v>
      </c>
      <c r="G11" s="286">
        <v>277</v>
      </c>
      <c r="H11" s="504"/>
      <c r="I11" s="505"/>
      <c r="J11" s="284">
        <f>162+122</f>
        <v>284</v>
      </c>
      <c r="K11" s="286">
        <f>31+19</f>
        <v>50</v>
      </c>
      <c r="L11" s="504"/>
      <c r="M11" s="505"/>
      <c r="N11" s="284">
        <v>940</v>
      </c>
      <c r="O11" s="286">
        <v>98</v>
      </c>
      <c r="P11" s="504"/>
      <c r="Q11" s="505"/>
      <c r="R11" s="287">
        <v>69</v>
      </c>
      <c r="S11" s="288">
        <v>18</v>
      </c>
      <c r="T11" s="504"/>
      <c r="U11" s="509"/>
      <c r="V11" s="289">
        <v>9</v>
      </c>
      <c r="W11" s="286">
        <v>2</v>
      </c>
      <c r="X11" s="504"/>
      <c r="Y11" s="505"/>
      <c r="Z11" s="284">
        <v>73</v>
      </c>
      <c r="AA11" s="286">
        <v>32</v>
      </c>
      <c r="AB11" s="504"/>
      <c r="AC11" s="505"/>
      <c r="AD11" s="284">
        <v>69</v>
      </c>
      <c r="AE11" s="286">
        <v>9</v>
      </c>
      <c r="AF11" s="504"/>
      <c r="AG11" s="505"/>
      <c r="AH11" s="284">
        <v>16</v>
      </c>
      <c r="AI11" s="285">
        <f>4+3+2</f>
        <v>9</v>
      </c>
      <c r="AJ11" s="292">
        <v>36</v>
      </c>
      <c r="AK11" s="293">
        <v>32</v>
      </c>
      <c r="AL11" s="290">
        <v>7</v>
      </c>
      <c r="AM11" s="291">
        <v>9</v>
      </c>
      <c r="AN11" s="284">
        <v>21</v>
      </c>
      <c r="AO11" s="285">
        <v>1</v>
      </c>
      <c r="AP11" s="292">
        <v>175</v>
      </c>
      <c r="AQ11" s="293">
        <v>32</v>
      </c>
      <c r="AR11" s="284">
        <v>9</v>
      </c>
      <c r="AS11" s="294">
        <v>0</v>
      </c>
    </row>
    <row r="12" spans="1:47" x14ac:dyDescent="0.25">
      <c r="A12" s="515"/>
      <c r="B12" s="513"/>
      <c r="C12" s="227" t="s">
        <v>646</v>
      </c>
      <c r="D12" s="284">
        <v>153</v>
      </c>
      <c r="E12" s="285">
        <v>33</v>
      </c>
      <c r="F12" s="284">
        <v>1034</v>
      </c>
      <c r="G12" s="286">
        <v>261</v>
      </c>
      <c r="H12" s="504"/>
      <c r="I12" s="505"/>
      <c r="J12" s="284">
        <f>175+145</f>
        <v>320</v>
      </c>
      <c r="K12" s="286">
        <f>30+19</f>
        <v>49</v>
      </c>
      <c r="L12" s="504"/>
      <c r="M12" s="505"/>
      <c r="N12" s="284">
        <v>749</v>
      </c>
      <c r="O12" s="286">
        <v>145</v>
      </c>
      <c r="P12" s="504"/>
      <c r="Q12" s="505"/>
      <c r="R12" s="287">
        <v>21</v>
      </c>
      <c r="S12" s="288">
        <v>8</v>
      </c>
      <c r="T12" s="504"/>
      <c r="U12" s="509"/>
      <c r="V12" s="289">
        <v>6</v>
      </c>
      <c r="W12" s="286">
        <v>1</v>
      </c>
      <c r="X12" s="504"/>
      <c r="Y12" s="505"/>
      <c r="Z12" s="284">
        <v>61</v>
      </c>
      <c r="AA12" s="286">
        <v>17</v>
      </c>
      <c r="AB12" s="504"/>
      <c r="AC12" s="505"/>
      <c r="AD12" s="284">
        <v>102</v>
      </c>
      <c r="AE12" s="286">
        <v>17</v>
      </c>
      <c r="AF12" s="504"/>
      <c r="AG12" s="505"/>
      <c r="AH12" s="284">
        <v>26</v>
      </c>
      <c r="AI12" s="285">
        <f>3+0+1</f>
        <v>4</v>
      </c>
      <c r="AJ12" s="284">
        <v>300</v>
      </c>
      <c r="AK12" s="285">
        <v>121</v>
      </c>
      <c r="AL12" s="290">
        <v>36</v>
      </c>
      <c r="AM12" s="291">
        <v>15</v>
      </c>
      <c r="AN12" s="284">
        <v>16</v>
      </c>
      <c r="AO12" s="285">
        <v>4</v>
      </c>
      <c r="AP12" s="292">
        <v>119</v>
      </c>
      <c r="AQ12" s="293">
        <v>39</v>
      </c>
      <c r="AR12" s="284">
        <v>3</v>
      </c>
      <c r="AS12" s="294">
        <v>1</v>
      </c>
    </row>
    <row r="13" spans="1:47" x14ac:dyDescent="0.25">
      <c r="A13" s="515"/>
      <c r="B13" s="513"/>
      <c r="C13" s="227" t="s">
        <v>647</v>
      </c>
      <c r="D13" s="284">
        <v>174</v>
      </c>
      <c r="E13" s="285">
        <v>28</v>
      </c>
      <c r="F13" s="284">
        <v>752</v>
      </c>
      <c r="G13" s="286">
        <v>159</v>
      </c>
      <c r="H13" s="504"/>
      <c r="I13" s="505"/>
      <c r="J13" s="284">
        <f>93+59</f>
        <v>152</v>
      </c>
      <c r="K13" s="286">
        <f>21+12</f>
        <v>33</v>
      </c>
      <c r="L13" s="504"/>
      <c r="M13" s="505"/>
      <c r="N13" s="284">
        <v>490</v>
      </c>
      <c r="O13" s="286">
        <v>68</v>
      </c>
      <c r="P13" s="504"/>
      <c r="Q13" s="505"/>
      <c r="R13" s="287">
        <v>31</v>
      </c>
      <c r="S13" s="288">
        <v>4</v>
      </c>
      <c r="T13" s="504"/>
      <c r="U13" s="509"/>
      <c r="V13" s="289">
        <v>7</v>
      </c>
      <c r="W13" s="286">
        <v>3</v>
      </c>
      <c r="X13" s="504"/>
      <c r="Y13" s="505"/>
      <c r="Z13" s="284">
        <v>73</v>
      </c>
      <c r="AA13" s="286">
        <v>13</v>
      </c>
      <c r="AB13" s="504"/>
      <c r="AC13" s="505"/>
      <c r="AD13" s="284">
        <v>39</v>
      </c>
      <c r="AE13" s="286">
        <v>3</v>
      </c>
      <c r="AF13" s="504"/>
      <c r="AG13" s="505"/>
      <c r="AH13" s="284">
        <v>10</v>
      </c>
      <c r="AI13" s="285">
        <v>3</v>
      </c>
      <c r="AJ13" s="292">
        <v>22</v>
      </c>
      <c r="AK13" s="293">
        <v>7</v>
      </c>
      <c r="AL13" s="290">
        <v>6</v>
      </c>
      <c r="AM13" s="291">
        <v>1</v>
      </c>
      <c r="AN13" s="284">
        <v>14</v>
      </c>
      <c r="AO13" s="285">
        <v>4</v>
      </c>
      <c r="AP13" s="292">
        <v>142</v>
      </c>
      <c r="AQ13" s="293">
        <v>30</v>
      </c>
      <c r="AR13" s="284">
        <v>10</v>
      </c>
      <c r="AS13" s="294">
        <v>2</v>
      </c>
    </row>
    <row r="14" spans="1:47" x14ac:dyDescent="0.25">
      <c r="A14" s="515"/>
      <c r="B14" s="513"/>
      <c r="C14" s="227" t="s">
        <v>648</v>
      </c>
      <c r="D14" s="284">
        <v>104</v>
      </c>
      <c r="E14" s="285">
        <v>70</v>
      </c>
      <c r="F14" s="284">
        <v>538</v>
      </c>
      <c r="G14" s="286">
        <v>311</v>
      </c>
      <c r="H14" s="504"/>
      <c r="I14" s="505"/>
      <c r="J14" s="284">
        <f>72+65</f>
        <v>137</v>
      </c>
      <c r="K14" s="286">
        <f>40+32</f>
        <v>72</v>
      </c>
      <c r="L14" s="504"/>
      <c r="M14" s="505"/>
      <c r="N14" s="284">
        <v>309</v>
      </c>
      <c r="O14" s="286">
        <v>136</v>
      </c>
      <c r="P14" s="504"/>
      <c r="Q14" s="505"/>
      <c r="R14" s="287">
        <v>36</v>
      </c>
      <c r="S14" s="288">
        <v>23</v>
      </c>
      <c r="T14" s="504"/>
      <c r="U14" s="509"/>
      <c r="V14" s="289">
        <v>6</v>
      </c>
      <c r="W14" s="286">
        <v>2</v>
      </c>
      <c r="X14" s="504"/>
      <c r="Y14" s="505"/>
      <c r="Z14" s="284">
        <v>48</v>
      </c>
      <c r="AA14" s="286">
        <v>32</v>
      </c>
      <c r="AB14" s="504"/>
      <c r="AC14" s="505"/>
      <c r="AD14" s="284">
        <v>43</v>
      </c>
      <c r="AE14" s="286">
        <v>9</v>
      </c>
      <c r="AF14" s="504"/>
      <c r="AG14" s="505"/>
      <c r="AH14" s="284">
        <v>9</v>
      </c>
      <c r="AI14" s="285">
        <v>14</v>
      </c>
      <c r="AJ14" s="292">
        <v>16</v>
      </c>
      <c r="AK14" s="293">
        <v>19</v>
      </c>
      <c r="AL14" s="290">
        <v>6</v>
      </c>
      <c r="AM14" s="291">
        <v>13</v>
      </c>
      <c r="AN14" s="284">
        <v>4</v>
      </c>
      <c r="AO14" s="285">
        <v>4</v>
      </c>
      <c r="AP14" s="292">
        <v>25</v>
      </c>
      <c r="AQ14" s="293">
        <v>19</v>
      </c>
      <c r="AR14" s="284">
        <v>1</v>
      </c>
      <c r="AS14" s="294">
        <v>0</v>
      </c>
    </row>
    <row r="15" spans="1:47" x14ac:dyDescent="0.25">
      <c r="A15" s="515"/>
      <c r="B15" s="513"/>
      <c r="C15" s="227" t="s">
        <v>486</v>
      </c>
      <c r="D15" s="284">
        <v>79</v>
      </c>
      <c r="E15" s="285">
        <v>75</v>
      </c>
      <c r="F15" s="284">
        <v>322</v>
      </c>
      <c r="G15" s="286">
        <v>332</v>
      </c>
      <c r="H15" s="504"/>
      <c r="I15" s="505"/>
      <c r="J15" s="284">
        <f>37+19</f>
        <v>56</v>
      </c>
      <c r="K15" s="286">
        <f>24+16</f>
        <v>40</v>
      </c>
      <c r="L15" s="504"/>
      <c r="M15" s="505"/>
      <c r="N15" s="284">
        <v>231</v>
      </c>
      <c r="O15" s="286">
        <v>111</v>
      </c>
      <c r="P15" s="504"/>
      <c r="Q15" s="505"/>
      <c r="R15" s="287">
        <v>20</v>
      </c>
      <c r="S15" s="288">
        <v>11</v>
      </c>
      <c r="T15" s="504"/>
      <c r="U15" s="509"/>
      <c r="V15" s="289">
        <v>6</v>
      </c>
      <c r="W15" s="286">
        <v>3</v>
      </c>
      <c r="X15" s="504"/>
      <c r="Y15" s="505"/>
      <c r="Z15" s="284">
        <v>35</v>
      </c>
      <c r="AA15" s="286">
        <v>34</v>
      </c>
      <c r="AB15" s="504"/>
      <c r="AC15" s="505"/>
      <c r="AD15" s="284">
        <v>13</v>
      </c>
      <c r="AE15" s="286">
        <v>7</v>
      </c>
      <c r="AF15" s="504"/>
      <c r="AG15" s="505"/>
      <c r="AH15" s="284">
        <v>3</v>
      </c>
      <c r="AI15" s="285">
        <v>5</v>
      </c>
      <c r="AJ15" s="292">
        <v>13</v>
      </c>
      <c r="AK15" s="293">
        <v>12</v>
      </c>
      <c r="AL15" s="290">
        <v>6</v>
      </c>
      <c r="AM15" s="291">
        <v>4</v>
      </c>
      <c r="AN15" s="284">
        <v>12</v>
      </c>
      <c r="AO15" s="285">
        <v>4</v>
      </c>
      <c r="AP15" s="292">
        <v>57</v>
      </c>
      <c r="AQ15" s="293">
        <v>34</v>
      </c>
      <c r="AR15" s="284">
        <v>4</v>
      </c>
      <c r="AS15" s="294">
        <v>3</v>
      </c>
    </row>
    <row r="16" spans="1:47" ht="30" x14ac:dyDescent="0.25">
      <c r="A16" s="515"/>
      <c r="B16" s="513"/>
      <c r="C16" s="228" t="s">
        <v>649</v>
      </c>
      <c r="D16" s="284">
        <v>12</v>
      </c>
      <c r="E16" s="285">
        <v>3</v>
      </c>
      <c r="F16" s="284">
        <v>251</v>
      </c>
      <c r="G16" s="286">
        <v>218</v>
      </c>
      <c r="H16" s="504"/>
      <c r="I16" s="505"/>
      <c r="J16" s="284">
        <f>33+34</f>
        <v>67</v>
      </c>
      <c r="K16" s="286">
        <f>43+26</f>
        <v>69</v>
      </c>
      <c r="L16" s="504"/>
      <c r="M16" s="505"/>
      <c r="N16" s="284">
        <v>165</v>
      </c>
      <c r="O16" s="286">
        <v>236</v>
      </c>
      <c r="P16" s="504"/>
      <c r="Q16" s="505"/>
      <c r="R16" s="287">
        <v>16</v>
      </c>
      <c r="S16" s="288">
        <v>7</v>
      </c>
      <c r="T16" s="504"/>
      <c r="U16" s="509"/>
      <c r="V16" s="289">
        <v>2</v>
      </c>
      <c r="W16" s="286">
        <v>10</v>
      </c>
      <c r="X16" s="504"/>
      <c r="Y16" s="505"/>
      <c r="Z16" s="284">
        <v>16</v>
      </c>
      <c r="AA16" s="286">
        <v>25</v>
      </c>
      <c r="AB16" s="504"/>
      <c r="AC16" s="505"/>
      <c r="AD16" s="284">
        <v>19</v>
      </c>
      <c r="AE16" s="286">
        <v>12</v>
      </c>
      <c r="AF16" s="504"/>
      <c r="AG16" s="505"/>
      <c r="AH16" s="284">
        <v>0</v>
      </c>
      <c r="AI16" s="285">
        <v>0</v>
      </c>
      <c r="AJ16" s="292">
        <v>0</v>
      </c>
      <c r="AK16" s="293">
        <v>0</v>
      </c>
      <c r="AL16" s="284">
        <v>0</v>
      </c>
      <c r="AM16" s="285">
        <v>0</v>
      </c>
      <c r="AN16" s="284">
        <v>1</v>
      </c>
      <c r="AO16" s="285">
        <v>5</v>
      </c>
      <c r="AP16" s="292">
        <v>16</v>
      </c>
      <c r="AQ16" s="293">
        <v>29</v>
      </c>
      <c r="AR16" s="284">
        <v>2</v>
      </c>
      <c r="AS16" s="294">
        <v>1</v>
      </c>
    </row>
    <row r="17" spans="1:45" x14ac:dyDescent="0.25">
      <c r="A17" s="515"/>
      <c r="B17" s="514" t="s">
        <v>209</v>
      </c>
      <c r="C17" s="226" t="s">
        <v>650</v>
      </c>
      <c r="D17" s="268">
        <v>74</v>
      </c>
      <c r="E17" s="269">
        <v>145</v>
      </c>
      <c r="F17" s="268">
        <v>407</v>
      </c>
      <c r="G17" s="270">
        <v>707</v>
      </c>
      <c r="H17" s="504"/>
      <c r="I17" s="505"/>
      <c r="J17" s="268">
        <f>13+10</f>
        <v>23</v>
      </c>
      <c r="K17" s="270">
        <f>15+8</f>
        <v>23</v>
      </c>
      <c r="L17" s="504"/>
      <c r="M17" s="505"/>
      <c r="N17" s="268">
        <v>68</v>
      </c>
      <c r="O17" s="270">
        <v>48</v>
      </c>
      <c r="P17" s="504"/>
      <c r="Q17" s="505"/>
      <c r="R17" s="271">
        <v>21</v>
      </c>
      <c r="S17" s="272">
        <v>24</v>
      </c>
      <c r="T17" s="504"/>
      <c r="U17" s="509"/>
      <c r="V17" s="273">
        <v>64</v>
      </c>
      <c r="W17" s="270">
        <v>103</v>
      </c>
      <c r="X17" s="504"/>
      <c r="Y17" s="505"/>
      <c r="Z17" s="268">
        <v>16</v>
      </c>
      <c r="AA17" s="270">
        <v>21</v>
      </c>
      <c r="AB17" s="504"/>
      <c r="AC17" s="505"/>
      <c r="AD17" s="268">
        <v>4</v>
      </c>
      <c r="AE17" s="270">
        <v>9</v>
      </c>
      <c r="AF17" s="504"/>
      <c r="AG17" s="505"/>
      <c r="AH17" s="268">
        <v>52</v>
      </c>
      <c r="AI17" s="269">
        <v>65</v>
      </c>
      <c r="AJ17" s="274">
        <v>99</v>
      </c>
      <c r="AK17" s="275">
        <v>159</v>
      </c>
      <c r="AL17" s="268">
        <v>26</v>
      </c>
      <c r="AM17" s="269">
        <v>62</v>
      </c>
      <c r="AN17" s="268">
        <v>18</v>
      </c>
      <c r="AO17" s="269">
        <v>23</v>
      </c>
      <c r="AP17" s="274">
        <v>138</v>
      </c>
      <c r="AQ17" s="275">
        <v>176</v>
      </c>
      <c r="AR17" s="278">
        <v>20</v>
      </c>
      <c r="AS17" s="295">
        <v>15</v>
      </c>
    </row>
    <row r="18" spans="1:45" x14ac:dyDescent="0.25">
      <c r="A18" s="515"/>
      <c r="B18" s="514"/>
      <c r="C18" s="226" t="s">
        <v>651</v>
      </c>
      <c r="D18" s="268">
        <v>54</v>
      </c>
      <c r="E18" s="269">
        <v>102</v>
      </c>
      <c r="F18" s="268">
        <v>199</v>
      </c>
      <c r="G18" s="270">
        <v>380</v>
      </c>
      <c r="H18" s="504"/>
      <c r="I18" s="505"/>
      <c r="J18" s="268">
        <f>13+8</f>
        <v>21</v>
      </c>
      <c r="K18" s="270">
        <f>26+15</f>
        <v>41</v>
      </c>
      <c r="L18" s="504"/>
      <c r="M18" s="505"/>
      <c r="N18" s="278">
        <v>150</v>
      </c>
      <c r="O18" s="279">
        <v>148</v>
      </c>
      <c r="P18" s="504"/>
      <c r="Q18" s="505"/>
      <c r="R18" s="271">
        <v>24</v>
      </c>
      <c r="S18" s="272">
        <v>42</v>
      </c>
      <c r="T18" s="504"/>
      <c r="U18" s="509"/>
      <c r="V18" s="273">
        <v>10</v>
      </c>
      <c r="W18" s="270">
        <v>19</v>
      </c>
      <c r="X18" s="504"/>
      <c r="Y18" s="505"/>
      <c r="Z18" s="268">
        <v>11</v>
      </c>
      <c r="AA18" s="270">
        <v>25</v>
      </c>
      <c r="AB18" s="504"/>
      <c r="AC18" s="505"/>
      <c r="AD18" s="268">
        <v>8</v>
      </c>
      <c r="AE18" s="270">
        <v>9</v>
      </c>
      <c r="AF18" s="504"/>
      <c r="AG18" s="505"/>
      <c r="AH18" s="268">
        <f>5+10+1</f>
        <v>16</v>
      </c>
      <c r="AI18" s="269">
        <f>13+20+9</f>
        <v>42</v>
      </c>
      <c r="AJ18" s="274">
        <v>46</v>
      </c>
      <c r="AK18" s="275">
        <v>119</v>
      </c>
      <c r="AL18" s="268">
        <v>15</v>
      </c>
      <c r="AM18" s="269">
        <v>23</v>
      </c>
      <c r="AN18" s="268">
        <v>3</v>
      </c>
      <c r="AO18" s="269">
        <v>4</v>
      </c>
      <c r="AP18" s="274">
        <v>19</v>
      </c>
      <c r="AQ18" s="275">
        <v>32</v>
      </c>
      <c r="AR18" s="268">
        <v>1</v>
      </c>
      <c r="AS18" s="277">
        <v>2</v>
      </c>
    </row>
    <row r="19" spans="1:45" ht="30" x14ac:dyDescent="0.25">
      <c r="A19" s="515"/>
      <c r="B19" s="513" t="s">
        <v>652</v>
      </c>
      <c r="C19" s="227" t="s">
        <v>653</v>
      </c>
      <c r="D19" s="284">
        <v>14</v>
      </c>
      <c r="E19" s="285">
        <v>199</v>
      </c>
      <c r="F19" s="284">
        <v>34</v>
      </c>
      <c r="G19" s="286">
        <v>740</v>
      </c>
      <c r="H19" s="504"/>
      <c r="I19" s="505"/>
      <c r="J19" s="284">
        <f>6+6</f>
        <v>12</v>
      </c>
      <c r="K19" s="286">
        <f>51+35</f>
        <v>86</v>
      </c>
      <c r="L19" s="504"/>
      <c r="M19" s="505"/>
      <c r="N19" s="284">
        <v>30</v>
      </c>
      <c r="O19" s="286">
        <v>194</v>
      </c>
      <c r="P19" s="504"/>
      <c r="Q19" s="505"/>
      <c r="R19" s="284">
        <v>2</v>
      </c>
      <c r="S19" s="286">
        <v>32</v>
      </c>
      <c r="T19" s="504"/>
      <c r="U19" s="509"/>
      <c r="V19" s="289">
        <v>2</v>
      </c>
      <c r="W19" s="286">
        <v>74</v>
      </c>
      <c r="X19" s="504"/>
      <c r="Y19" s="505"/>
      <c r="Z19" s="284">
        <v>1</v>
      </c>
      <c r="AA19" s="286">
        <v>84</v>
      </c>
      <c r="AB19" s="504"/>
      <c r="AC19" s="505"/>
      <c r="AD19" s="284">
        <v>1</v>
      </c>
      <c r="AE19" s="286">
        <v>5</v>
      </c>
      <c r="AF19" s="504"/>
      <c r="AG19" s="505"/>
      <c r="AH19" s="284">
        <v>3</v>
      </c>
      <c r="AI19" s="285">
        <v>32</v>
      </c>
      <c r="AJ19" s="292">
        <v>9</v>
      </c>
      <c r="AK19" s="293">
        <v>52</v>
      </c>
      <c r="AL19" s="284">
        <v>2</v>
      </c>
      <c r="AM19" s="285">
        <v>20</v>
      </c>
      <c r="AN19" s="284">
        <v>3</v>
      </c>
      <c r="AO19" s="285">
        <v>5</v>
      </c>
      <c r="AP19" s="292">
        <v>15</v>
      </c>
      <c r="AQ19" s="293">
        <v>43</v>
      </c>
      <c r="AR19" s="284">
        <v>0</v>
      </c>
      <c r="AS19" s="294">
        <v>8</v>
      </c>
    </row>
    <row r="20" spans="1:45" x14ac:dyDescent="0.25">
      <c r="A20" s="515"/>
      <c r="B20" s="513"/>
      <c r="C20" s="227" t="s">
        <v>654</v>
      </c>
      <c r="D20" s="284">
        <v>10</v>
      </c>
      <c r="E20" s="285">
        <v>61</v>
      </c>
      <c r="F20" s="284">
        <v>62</v>
      </c>
      <c r="G20" s="286">
        <v>298</v>
      </c>
      <c r="H20" s="504"/>
      <c r="I20" s="505"/>
      <c r="J20" s="284">
        <f>9+5</f>
        <v>14</v>
      </c>
      <c r="K20" s="286">
        <f>49+30</f>
        <v>79</v>
      </c>
      <c r="L20" s="504"/>
      <c r="M20" s="505"/>
      <c r="N20" s="284">
        <v>82</v>
      </c>
      <c r="O20" s="286">
        <v>276</v>
      </c>
      <c r="P20" s="504"/>
      <c r="Q20" s="505"/>
      <c r="R20" s="284">
        <v>7</v>
      </c>
      <c r="S20" s="286">
        <v>24</v>
      </c>
      <c r="T20" s="504"/>
      <c r="U20" s="509"/>
      <c r="V20" s="289">
        <v>1</v>
      </c>
      <c r="W20" s="286">
        <v>7</v>
      </c>
      <c r="X20" s="504"/>
      <c r="Y20" s="505"/>
      <c r="Z20" s="284">
        <v>5</v>
      </c>
      <c r="AA20" s="286">
        <v>31</v>
      </c>
      <c r="AB20" s="504"/>
      <c r="AC20" s="505"/>
      <c r="AD20" s="284">
        <v>2</v>
      </c>
      <c r="AE20" s="286">
        <v>15</v>
      </c>
      <c r="AF20" s="504"/>
      <c r="AG20" s="505"/>
      <c r="AH20" s="284">
        <v>0</v>
      </c>
      <c r="AI20" s="285">
        <v>4</v>
      </c>
      <c r="AJ20" s="292">
        <v>10</v>
      </c>
      <c r="AK20" s="293">
        <v>15</v>
      </c>
      <c r="AL20" s="284">
        <v>1</v>
      </c>
      <c r="AM20" s="285">
        <v>2</v>
      </c>
      <c r="AN20" s="284">
        <v>0</v>
      </c>
      <c r="AO20" s="285">
        <v>1</v>
      </c>
      <c r="AP20" s="292">
        <v>4</v>
      </c>
      <c r="AQ20" s="293">
        <v>15</v>
      </c>
      <c r="AR20" s="284">
        <v>1</v>
      </c>
      <c r="AS20" s="294">
        <v>0</v>
      </c>
    </row>
    <row r="21" spans="1:45" x14ac:dyDescent="0.25">
      <c r="A21" s="515"/>
      <c r="B21" s="513"/>
      <c r="C21" s="227" t="s">
        <v>655</v>
      </c>
      <c r="D21" s="284">
        <v>36</v>
      </c>
      <c r="E21" s="285">
        <v>137</v>
      </c>
      <c r="F21" s="284">
        <v>153</v>
      </c>
      <c r="G21" s="286">
        <v>545</v>
      </c>
      <c r="H21" s="504"/>
      <c r="I21" s="505"/>
      <c r="J21" s="284">
        <f>15+5</f>
        <v>20</v>
      </c>
      <c r="K21" s="286">
        <f>56+29</f>
        <v>85</v>
      </c>
      <c r="L21" s="504"/>
      <c r="M21" s="505"/>
      <c r="N21" s="284">
        <v>58</v>
      </c>
      <c r="O21" s="286">
        <v>210</v>
      </c>
      <c r="P21" s="504"/>
      <c r="Q21" s="505"/>
      <c r="R21" s="284">
        <v>13</v>
      </c>
      <c r="S21" s="286">
        <v>30</v>
      </c>
      <c r="T21" s="504"/>
      <c r="U21" s="509"/>
      <c r="V21" s="289">
        <v>1</v>
      </c>
      <c r="W21" s="286">
        <v>10</v>
      </c>
      <c r="X21" s="504"/>
      <c r="Y21" s="505"/>
      <c r="Z21" s="284">
        <v>12</v>
      </c>
      <c r="AA21" s="286">
        <v>105</v>
      </c>
      <c r="AB21" s="504"/>
      <c r="AC21" s="505"/>
      <c r="AD21" s="284">
        <v>9</v>
      </c>
      <c r="AE21" s="286">
        <v>24</v>
      </c>
      <c r="AF21" s="504"/>
      <c r="AG21" s="505"/>
      <c r="AH21" s="284">
        <v>0</v>
      </c>
      <c r="AI21" s="285">
        <v>0</v>
      </c>
      <c r="AJ21" s="292">
        <v>8</v>
      </c>
      <c r="AK21" s="285">
        <v>29</v>
      </c>
      <c r="AL21" s="284">
        <v>0</v>
      </c>
      <c r="AM21" s="285">
        <v>4</v>
      </c>
      <c r="AN21" s="284">
        <v>2</v>
      </c>
      <c r="AO21" s="285">
        <v>3</v>
      </c>
      <c r="AP21" s="292">
        <v>24</v>
      </c>
      <c r="AQ21" s="293">
        <v>36</v>
      </c>
      <c r="AR21" s="284">
        <v>1</v>
      </c>
      <c r="AS21" s="294">
        <v>4</v>
      </c>
    </row>
    <row r="22" spans="1:45" x14ac:dyDescent="0.25">
      <c r="A22" s="515"/>
      <c r="B22" s="513"/>
      <c r="C22" s="227" t="s">
        <v>656</v>
      </c>
      <c r="D22" s="284">
        <v>40</v>
      </c>
      <c r="E22" s="285">
        <v>133</v>
      </c>
      <c r="F22" s="284">
        <v>158</v>
      </c>
      <c r="G22" s="286">
        <v>456</v>
      </c>
      <c r="H22" s="504"/>
      <c r="I22" s="505"/>
      <c r="J22" s="284">
        <f>32+15</f>
        <v>47</v>
      </c>
      <c r="K22" s="286">
        <f>57+36</f>
        <v>93</v>
      </c>
      <c r="L22" s="504"/>
      <c r="M22" s="505"/>
      <c r="N22" s="284">
        <v>206</v>
      </c>
      <c r="O22" s="286">
        <v>133</v>
      </c>
      <c r="P22" s="504"/>
      <c r="Q22" s="505"/>
      <c r="R22" s="284">
        <v>9</v>
      </c>
      <c r="S22" s="286">
        <v>31</v>
      </c>
      <c r="T22" s="504"/>
      <c r="U22" s="509"/>
      <c r="V22" s="289">
        <v>7</v>
      </c>
      <c r="W22" s="286">
        <v>22</v>
      </c>
      <c r="X22" s="504"/>
      <c r="Y22" s="505"/>
      <c r="Z22" s="284">
        <v>17</v>
      </c>
      <c r="AA22" s="286">
        <v>43</v>
      </c>
      <c r="AB22" s="504"/>
      <c r="AC22" s="505"/>
      <c r="AD22" s="284">
        <v>6</v>
      </c>
      <c r="AE22" s="286">
        <v>19</v>
      </c>
      <c r="AF22" s="504"/>
      <c r="AG22" s="505"/>
      <c r="AH22" s="284">
        <v>14</v>
      </c>
      <c r="AI22" s="285">
        <v>6</v>
      </c>
      <c r="AJ22" s="292">
        <v>22</v>
      </c>
      <c r="AK22" s="285">
        <v>10</v>
      </c>
      <c r="AL22" s="284">
        <v>5</v>
      </c>
      <c r="AM22" s="285">
        <v>5</v>
      </c>
      <c r="AN22" s="284">
        <v>1</v>
      </c>
      <c r="AO22" s="285">
        <v>2</v>
      </c>
      <c r="AP22" s="292">
        <v>12</v>
      </c>
      <c r="AQ22" s="293">
        <v>17</v>
      </c>
      <c r="AR22" s="296">
        <v>0</v>
      </c>
      <c r="AS22" s="297">
        <v>2</v>
      </c>
    </row>
    <row r="23" spans="1:45" ht="30" x14ac:dyDescent="0.25">
      <c r="A23" s="515"/>
      <c r="B23" s="513"/>
      <c r="C23" s="228" t="s">
        <v>657</v>
      </c>
      <c r="D23" s="284">
        <v>40</v>
      </c>
      <c r="E23" s="285">
        <v>246</v>
      </c>
      <c r="F23" s="284">
        <v>145</v>
      </c>
      <c r="G23" s="286">
        <v>823</v>
      </c>
      <c r="H23" s="286">
        <v>7</v>
      </c>
      <c r="I23" s="285">
        <v>64</v>
      </c>
      <c r="J23" s="284">
        <f>21+12</f>
        <v>33</v>
      </c>
      <c r="K23" s="286">
        <f>49+15</f>
        <v>64</v>
      </c>
      <c r="L23" s="286">
        <v>3</v>
      </c>
      <c r="M23" s="285">
        <v>19</v>
      </c>
      <c r="N23" s="284">
        <v>24</v>
      </c>
      <c r="O23" s="286">
        <v>114</v>
      </c>
      <c r="P23" s="286">
        <v>35</v>
      </c>
      <c r="Q23" s="285">
        <v>165</v>
      </c>
      <c r="R23" s="284">
        <v>6</v>
      </c>
      <c r="S23" s="286">
        <v>7</v>
      </c>
      <c r="T23" s="286">
        <v>0</v>
      </c>
      <c r="U23" s="294">
        <v>0</v>
      </c>
      <c r="V23" s="289">
        <v>6</v>
      </c>
      <c r="W23" s="286">
        <v>84</v>
      </c>
      <c r="X23" s="286">
        <v>2</v>
      </c>
      <c r="Y23" s="285">
        <v>16</v>
      </c>
      <c r="Z23" s="284">
        <v>28</v>
      </c>
      <c r="AA23" s="286">
        <v>114</v>
      </c>
      <c r="AB23" s="286">
        <v>3</v>
      </c>
      <c r="AC23" s="285">
        <v>29</v>
      </c>
      <c r="AD23" s="284">
        <v>7</v>
      </c>
      <c r="AE23" s="286">
        <v>9</v>
      </c>
      <c r="AF23" s="286">
        <v>0</v>
      </c>
      <c r="AG23" s="285">
        <v>3</v>
      </c>
      <c r="AH23" s="284">
        <f>3+2+2+3</f>
        <v>10</v>
      </c>
      <c r="AI23" s="285">
        <f>32+14+30+11</f>
        <v>87</v>
      </c>
      <c r="AJ23" s="292">
        <v>28</v>
      </c>
      <c r="AK23" s="293">
        <v>156</v>
      </c>
      <c r="AL23" s="284">
        <v>8</v>
      </c>
      <c r="AM23" s="285">
        <v>48</v>
      </c>
      <c r="AN23" s="284">
        <v>5</v>
      </c>
      <c r="AO23" s="285">
        <v>7</v>
      </c>
      <c r="AP23" s="292">
        <v>29</v>
      </c>
      <c r="AQ23" s="293">
        <v>39</v>
      </c>
      <c r="AR23" s="284">
        <v>1</v>
      </c>
      <c r="AS23" s="294">
        <v>3</v>
      </c>
    </row>
    <row r="24" spans="1:45" ht="30" x14ac:dyDescent="0.25">
      <c r="A24" s="515"/>
      <c r="B24" s="513"/>
      <c r="C24" s="228" t="s">
        <v>658</v>
      </c>
      <c r="D24" s="284">
        <v>46</v>
      </c>
      <c r="E24" s="285">
        <v>65</v>
      </c>
      <c r="F24" s="284">
        <v>164</v>
      </c>
      <c r="G24" s="286">
        <v>275</v>
      </c>
      <c r="H24" s="504"/>
      <c r="I24" s="505"/>
      <c r="J24" s="284">
        <v>54</v>
      </c>
      <c r="K24" s="286">
        <v>78</v>
      </c>
      <c r="L24" s="504"/>
      <c r="M24" s="505"/>
      <c r="N24" s="284">
        <v>116</v>
      </c>
      <c r="O24" s="286">
        <v>187</v>
      </c>
      <c r="P24" s="504"/>
      <c r="Q24" s="505"/>
      <c r="R24" s="284">
        <v>10</v>
      </c>
      <c r="S24" s="286">
        <v>19</v>
      </c>
      <c r="T24" s="504"/>
      <c r="U24" s="509"/>
      <c r="V24" s="289">
        <v>2</v>
      </c>
      <c r="W24" s="286">
        <v>2</v>
      </c>
      <c r="X24" s="504"/>
      <c r="Y24" s="505"/>
      <c r="Z24" s="284">
        <v>16</v>
      </c>
      <c r="AA24" s="286">
        <v>11</v>
      </c>
      <c r="AB24" s="504"/>
      <c r="AC24" s="505"/>
      <c r="AD24" s="284">
        <v>0</v>
      </c>
      <c r="AE24" s="286">
        <v>0</v>
      </c>
      <c r="AF24" s="504"/>
      <c r="AG24" s="505"/>
      <c r="AH24" s="284">
        <v>0</v>
      </c>
      <c r="AI24" s="285">
        <v>0</v>
      </c>
      <c r="AJ24" s="298">
        <v>1</v>
      </c>
      <c r="AK24" s="285">
        <v>1</v>
      </c>
      <c r="AL24" s="284">
        <v>4</v>
      </c>
      <c r="AM24" s="285">
        <v>4</v>
      </c>
      <c r="AN24" s="284">
        <v>0</v>
      </c>
      <c r="AO24" s="285">
        <v>1</v>
      </c>
      <c r="AP24" s="284">
        <v>12</v>
      </c>
      <c r="AQ24" s="285">
        <v>15</v>
      </c>
      <c r="AR24" s="284">
        <v>0</v>
      </c>
      <c r="AS24" s="294">
        <v>1</v>
      </c>
    </row>
    <row r="25" spans="1:45" x14ac:dyDescent="0.25">
      <c r="A25" s="515"/>
      <c r="B25" s="513"/>
      <c r="C25" s="228" t="s">
        <v>659</v>
      </c>
      <c r="D25" s="284">
        <v>0</v>
      </c>
      <c r="E25" s="285">
        <v>0</v>
      </c>
      <c r="F25" s="284">
        <v>104</v>
      </c>
      <c r="G25" s="286">
        <v>293</v>
      </c>
      <c r="H25" s="286">
        <v>98</v>
      </c>
      <c r="I25" s="285">
        <v>79</v>
      </c>
      <c r="J25" s="284">
        <v>0</v>
      </c>
      <c r="K25" s="286">
        <v>0</v>
      </c>
      <c r="L25" s="286">
        <v>158</v>
      </c>
      <c r="M25" s="285">
        <v>137</v>
      </c>
      <c r="N25" s="284">
        <v>0</v>
      </c>
      <c r="O25" s="286">
        <v>0</v>
      </c>
      <c r="P25" s="286">
        <v>358</v>
      </c>
      <c r="Q25" s="285">
        <v>803</v>
      </c>
      <c r="R25" s="284">
        <v>10</v>
      </c>
      <c r="S25" s="286">
        <v>24</v>
      </c>
      <c r="T25" s="286">
        <v>0</v>
      </c>
      <c r="U25" s="294">
        <v>2</v>
      </c>
      <c r="V25" s="299">
        <v>0</v>
      </c>
      <c r="W25" s="300">
        <v>0</v>
      </c>
      <c r="X25" s="300">
        <v>2</v>
      </c>
      <c r="Y25" s="301">
        <v>4</v>
      </c>
      <c r="Z25" s="296">
        <v>0</v>
      </c>
      <c r="AA25" s="300">
        <v>0</v>
      </c>
      <c r="AB25" s="300">
        <v>6</v>
      </c>
      <c r="AC25" s="301">
        <v>21</v>
      </c>
      <c r="AD25" s="296">
        <v>0</v>
      </c>
      <c r="AE25" s="300">
        <v>0</v>
      </c>
      <c r="AF25" s="300">
        <v>12</v>
      </c>
      <c r="AG25" s="301">
        <v>31</v>
      </c>
      <c r="AH25" s="284">
        <v>0</v>
      </c>
      <c r="AI25" s="285">
        <v>0</v>
      </c>
      <c r="AJ25" s="292">
        <v>0</v>
      </c>
      <c r="AK25" s="293">
        <v>0</v>
      </c>
      <c r="AL25" s="284">
        <v>0</v>
      </c>
      <c r="AM25" s="285">
        <v>0</v>
      </c>
      <c r="AN25" s="296">
        <v>0</v>
      </c>
      <c r="AO25" s="301">
        <v>0</v>
      </c>
      <c r="AP25" s="292">
        <v>3</v>
      </c>
      <c r="AQ25" s="293">
        <v>1</v>
      </c>
      <c r="AR25" s="284">
        <v>0</v>
      </c>
      <c r="AS25" s="294">
        <v>0</v>
      </c>
    </row>
    <row r="26" spans="1:45" x14ac:dyDescent="0.25">
      <c r="A26" s="515"/>
      <c r="B26" s="514" t="s">
        <v>660</v>
      </c>
      <c r="C26" s="226" t="s">
        <v>661</v>
      </c>
      <c r="D26" s="268">
        <v>172</v>
      </c>
      <c r="E26" s="269">
        <v>163</v>
      </c>
      <c r="F26" s="268">
        <v>645</v>
      </c>
      <c r="G26" s="270">
        <v>532</v>
      </c>
      <c r="H26" s="504"/>
      <c r="I26" s="505"/>
      <c r="J26" s="268">
        <f>86+75</f>
        <v>161</v>
      </c>
      <c r="K26" s="270">
        <f>46+33</f>
        <v>79</v>
      </c>
      <c r="L26" s="504"/>
      <c r="M26" s="505"/>
      <c r="N26" s="268">
        <v>287</v>
      </c>
      <c r="O26" s="270">
        <v>166</v>
      </c>
      <c r="P26" s="504"/>
      <c r="Q26" s="505"/>
      <c r="R26" s="271">
        <v>39</v>
      </c>
      <c r="S26" s="272">
        <v>25</v>
      </c>
      <c r="T26" s="504"/>
      <c r="U26" s="509"/>
      <c r="V26" s="273">
        <v>1</v>
      </c>
      <c r="W26" s="270">
        <v>6</v>
      </c>
      <c r="X26" s="504"/>
      <c r="Y26" s="505"/>
      <c r="Z26" s="271">
        <v>82</v>
      </c>
      <c r="AA26" s="272">
        <v>69</v>
      </c>
      <c r="AB26" s="504"/>
      <c r="AC26" s="505"/>
      <c r="AD26" s="268">
        <v>33</v>
      </c>
      <c r="AE26" s="270">
        <v>18</v>
      </c>
      <c r="AF26" s="506"/>
      <c r="AG26" s="507"/>
      <c r="AH26" s="268">
        <f>14+18</f>
        <v>32</v>
      </c>
      <c r="AI26" s="269">
        <f>15+23</f>
        <v>38</v>
      </c>
      <c r="AJ26" s="274">
        <v>41</v>
      </c>
      <c r="AK26" s="275">
        <v>43</v>
      </c>
      <c r="AL26" s="268">
        <v>9</v>
      </c>
      <c r="AM26" s="269">
        <v>12</v>
      </c>
      <c r="AN26" s="268">
        <v>6</v>
      </c>
      <c r="AO26" s="269">
        <v>2</v>
      </c>
      <c r="AP26" s="274">
        <v>55</v>
      </c>
      <c r="AQ26" s="275">
        <v>42</v>
      </c>
      <c r="AR26" s="278">
        <v>2</v>
      </c>
      <c r="AS26" s="295">
        <v>3</v>
      </c>
    </row>
    <row r="27" spans="1:45" x14ac:dyDescent="0.25">
      <c r="A27" s="515"/>
      <c r="B27" s="514"/>
      <c r="C27" s="226" t="s">
        <v>662</v>
      </c>
      <c r="D27" s="268">
        <v>135</v>
      </c>
      <c r="E27" s="269">
        <v>142</v>
      </c>
      <c r="F27" s="268">
        <v>623</v>
      </c>
      <c r="G27" s="270">
        <v>524</v>
      </c>
      <c r="H27" s="504"/>
      <c r="I27" s="505"/>
      <c r="J27" s="268">
        <f>94+29</f>
        <v>123</v>
      </c>
      <c r="K27" s="270">
        <f>30+7</f>
        <v>37</v>
      </c>
      <c r="L27" s="504"/>
      <c r="M27" s="505"/>
      <c r="N27" s="268">
        <v>465</v>
      </c>
      <c r="O27" s="270">
        <v>252</v>
      </c>
      <c r="P27" s="504"/>
      <c r="Q27" s="505"/>
      <c r="R27" s="271">
        <v>38</v>
      </c>
      <c r="S27" s="272">
        <v>31</v>
      </c>
      <c r="T27" s="504"/>
      <c r="U27" s="509"/>
      <c r="V27" s="273">
        <v>4</v>
      </c>
      <c r="W27" s="270">
        <v>8</v>
      </c>
      <c r="X27" s="504"/>
      <c r="Y27" s="505"/>
      <c r="Z27" s="268">
        <v>90</v>
      </c>
      <c r="AA27" s="270">
        <v>67</v>
      </c>
      <c r="AB27" s="504"/>
      <c r="AC27" s="505"/>
      <c r="AD27" s="268">
        <v>33</v>
      </c>
      <c r="AE27" s="270">
        <v>7</v>
      </c>
      <c r="AF27" s="506"/>
      <c r="AG27" s="507"/>
      <c r="AH27" s="268">
        <v>17</v>
      </c>
      <c r="AI27" s="269">
        <v>5</v>
      </c>
      <c r="AJ27" s="274">
        <v>17</v>
      </c>
      <c r="AK27" s="275">
        <v>5</v>
      </c>
      <c r="AL27" s="268">
        <v>24</v>
      </c>
      <c r="AM27" s="269">
        <v>20</v>
      </c>
      <c r="AN27" s="268">
        <v>1</v>
      </c>
      <c r="AO27" s="269">
        <v>0</v>
      </c>
      <c r="AP27" s="274">
        <v>12</v>
      </c>
      <c r="AQ27" s="275">
        <v>11</v>
      </c>
      <c r="AR27" s="268">
        <v>1</v>
      </c>
      <c r="AS27" s="277">
        <v>0</v>
      </c>
    </row>
    <row r="28" spans="1:45" x14ac:dyDescent="0.25">
      <c r="A28" s="515"/>
      <c r="B28" s="514"/>
      <c r="C28" s="226" t="s">
        <v>663</v>
      </c>
      <c r="D28" s="268">
        <v>68</v>
      </c>
      <c r="E28" s="269">
        <v>81</v>
      </c>
      <c r="F28" s="271">
        <v>216</v>
      </c>
      <c r="G28" s="272">
        <v>208</v>
      </c>
      <c r="H28" s="270">
        <v>146</v>
      </c>
      <c r="I28" s="269">
        <v>113</v>
      </c>
      <c r="J28" s="271">
        <v>5</v>
      </c>
      <c r="K28" s="272">
        <v>3</v>
      </c>
      <c r="L28" s="270">
        <v>192</v>
      </c>
      <c r="M28" s="269">
        <v>148</v>
      </c>
      <c r="N28" s="268">
        <v>0</v>
      </c>
      <c r="O28" s="270">
        <v>1</v>
      </c>
      <c r="P28" s="270">
        <v>865</v>
      </c>
      <c r="Q28" s="269">
        <v>740</v>
      </c>
      <c r="R28" s="271">
        <v>26</v>
      </c>
      <c r="S28" s="272">
        <v>32</v>
      </c>
      <c r="T28" s="270">
        <f>0+0</f>
        <v>0</v>
      </c>
      <c r="U28" s="277">
        <f>3+2</f>
        <v>5</v>
      </c>
      <c r="V28" s="302">
        <v>0</v>
      </c>
      <c r="W28" s="303">
        <v>0</v>
      </c>
      <c r="X28" s="304">
        <f>2+1</f>
        <v>3</v>
      </c>
      <c r="Y28" s="305">
        <f>3+0</f>
        <v>3</v>
      </c>
      <c r="Z28" s="306">
        <v>0</v>
      </c>
      <c r="AA28" s="303">
        <v>0</v>
      </c>
      <c r="AB28" s="304">
        <f>1+16</f>
        <v>17</v>
      </c>
      <c r="AC28" s="305">
        <f>5+29</f>
        <v>34</v>
      </c>
      <c r="AD28" s="268">
        <v>0</v>
      </c>
      <c r="AE28" s="270">
        <v>0</v>
      </c>
      <c r="AF28" s="304">
        <f>2+44</f>
        <v>46</v>
      </c>
      <c r="AG28" s="305">
        <f>2+38</f>
        <v>40</v>
      </c>
      <c r="AH28" s="268">
        <v>0</v>
      </c>
      <c r="AI28" s="269">
        <v>0</v>
      </c>
      <c r="AJ28" s="274">
        <v>0</v>
      </c>
      <c r="AK28" s="275">
        <v>0</v>
      </c>
      <c r="AL28" s="268">
        <v>0</v>
      </c>
      <c r="AM28" s="269">
        <v>0</v>
      </c>
      <c r="AN28" s="307">
        <v>2</v>
      </c>
      <c r="AO28" s="305">
        <v>5</v>
      </c>
      <c r="AP28" s="274">
        <v>3</v>
      </c>
      <c r="AQ28" s="275">
        <v>6</v>
      </c>
      <c r="AR28" s="268">
        <v>0</v>
      </c>
      <c r="AS28" s="277">
        <v>0</v>
      </c>
    </row>
    <row r="29" spans="1:45" x14ac:dyDescent="0.25">
      <c r="A29" s="515"/>
      <c r="B29" s="514"/>
      <c r="C29" s="229" t="s">
        <v>664</v>
      </c>
      <c r="D29" s="268">
        <v>0</v>
      </c>
      <c r="E29" s="269">
        <v>0</v>
      </c>
      <c r="F29" s="268">
        <v>363</v>
      </c>
      <c r="G29" s="270">
        <v>213</v>
      </c>
      <c r="H29" s="504"/>
      <c r="I29" s="505"/>
      <c r="J29" s="268">
        <f>50+30</f>
        <v>80</v>
      </c>
      <c r="K29" s="270">
        <f>14+20</f>
        <v>34</v>
      </c>
      <c r="L29" s="504"/>
      <c r="M29" s="505"/>
      <c r="N29" s="278">
        <v>243</v>
      </c>
      <c r="O29" s="279">
        <v>129</v>
      </c>
      <c r="P29" s="504"/>
      <c r="Q29" s="505"/>
      <c r="R29" s="271">
        <v>16</v>
      </c>
      <c r="S29" s="272">
        <v>6</v>
      </c>
      <c r="T29" s="504"/>
      <c r="U29" s="509"/>
      <c r="V29" s="273">
        <v>1</v>
      </c>
      <c r="W29" s="270">
        <v>3</v>
      </c>
      <c r="X29" s="504"/>
      <c r="Y29" s="505"/>
      <c r="Z29" s="268">
        <v>20</v>
      </c>
      <c r="AA29" s="270">
        <v>33</v>
      </c>
      <c r="AB29" s="504"/>
      <c r="AC29" s="505"/>
      <c r="AD29" s="268">
        <v>30</v>
      </c>
      <c r="AE29" s="270">
        <v>19</v>
      </c>
      <c r="AF29" s="506"/>
      <c r="AG29" s="507"/>
      <c r="AH29" s="268">
        <v>0</v>
      </c>
      <c r="AI29" s="269">
        <v>0</v>
      </c>
      <c r="AJ29" s="274">
        <v>4</v>
      </c>
      <c r="AK29" s="275">
        <v>4</v>
      </c>
      <c r="AL29" s="268">
        <v>8</v>
      </c>
      <c r="AM29" s="269">
        <v>14</v>
      </c>
      <c r="AN29" s="268">
        <v>1</v>
      </c>
      <c r="AO29" s="269">
        <v>1</v>
      </c>
      <c r="AP29" s="274">
        <v>14</v>
      </c>
      <c r="AQ29" s="275">
        <v>10</v>
      </c>
      <c r="AR29" s="268">
        <v>2</v>
      </c>
      <c r="AS29" s="277">
        <v>0</v>
      </c>
    </row>
    <row r="30" spans="1:45" x14ac:dyDescent="0.25">
      <c r="A30" s="515"/>
      <c r="B30" s="514"/>
      <c r="C30" s="226" t="s">
        <v>341</v>
      </c>
      <c r="D30" s="268">
        <v>183</v>
      </c>
      <c r="E30" s="269">
        <v>87</v>
      </c>
      <c r="F30" s="268">
        <v>598</v>
      </c>
      <c r="G30" s="270">
        <v>288</v>
      </c>
      <c r="H30" s="270">
        <v>284</v>
      </c>
      <c r="I30" s="269">
        <v>162</v>
      </c>
      <c r="J30" s="268">
        <v>0</v>
      </c>
      <c r="K30" s="270">
        <v>0</v>
      </c>
      <c r="L30" s="270">
        <v>447</v>
      </c>
      <c r="M30" s="269">
        <v>252</v>
      </c>
      <c r="N30" s="268">
        <v>0</v>
      </c>
      <c r="O30" s="270">
        <v>0</v>
      </c>
      <c r="P30" s="270">
        <v>2092</v>
      </c>
      <c r="Q30" s="269">
        <v>1665</v>
      </c>
      <c r="R30" s="271">
        <v>11</v>
      </c>
      <c r="S30" s="272">
        <v>10</v>
      </c>
      <c r="T30" s="270">
        <f>0+0</f>
        <v>0</v>
      </c>
      <c r="U30" s="277">
        <f>4+3</f>
        <v>7</v>
      </c>
      <c r="V30" s="302">
        <v>0</v>
      </c>
      <c r="W30" s="303">
        <v>0</v>
      </c>
      <c r="X30" s="304">
        <f>1+2</f>
        <v>3</v>
      </c>
      <c r="Y30" s="305">
        <f>1+1</f>
        <v>2</v>
      </c>
      <c r="Z30" s="306">
        <v>0</v>
      </c>
      <c r="AA30" s="303">
        <v>0</v>
      </c>
      <c r="AB30" s="304">
        <f>33+15</f>
        <v>48</v>
      </c>
      <c r="AC30" s="305">
        <f>38+17</f>
        <v>55</v>
      </c>
      <c r="AD30" s="268">
        <v>0</v>
      </c>
      <c r="AE30" s="270">
        <v>0</v>
      </c>
      <c r="AF30" s="304">
        <f>50+35</f>
        <v>85</v>
      </c>
      <c r="AG30" s="305">
        <f>50+39</f>
        <v>89</v>
      </c>
      <c r="AH30" s="271">
        <v>34</v>
      </c>
      <c r="AI30" s="281">
        <v>55</v>
      </c>
      <c r="AJ30" s="268">
        <v>50</v>
      </c>
      <c r="AK30" s="269">
        <v>68</v>
      </c>
      <c r="AL30" s="268">
        <v>28</v>
      </c>
      <c r="AM30" s="269">
        <v>60</v>
      </c>
      <c r="AN30" s="268">
        <v>2</v>
      </c>
      <c r="AO30" s="269">
        <v>2</v>
      </c>
      <c r="AP30" s="268">
        <v>18</v>
      </c>
      <c r="AQ30" s="269">
        <v>11</v>
      </c>
      <c r="AR30" s="268">
        <v>0</v>
      </c>
      <c r="AS30" s="277">
        <v>0</v>
      </c>
    </row>
    <row r="31" spans="1:45" x14ac:dyDescent="0.25">
      <c r="A31" s="515"/>
      <c r="B31" s="513" t="s">
        <v>665</v>
      </c>
      <c r="C31" s="227" t="s">
        <v>666</v>
      </c>
      <c r="D31" s="284">
        <v>113</v>
      </c>
      <c r="E31" s="285">
        <v>129</v>
      </c>
      <c r="F31" s="284">
        <v>202</v>
      </c>
      <c r="G31" s="286">
        <v>235</v>
      </c>
      <c r="H31" s="286">
        <v>101</v>
      </c>
      <c r="I31" s="285">
        <v>88</v>
      </c>
      <c r="J31" s="284">
        <f>17+10</f>
        <v>27</v>
      </c>
      <c r="K31" s="286">
        <f>30+16</f>
        <v>46</v>
      </c>
      <c r="L31" s="286">
        <v>65</v>
      </c>
      <c r="M31" s="285">
        <v>46</v>
      </c>
      <c r="N31" s="284">
        <v>15</v>
      </c>
      <c r="O31" s="286">
        <v>13</v>
      </c>
      <c r="P31" s="286">
        <v>148</v>
      </c>
      <c r="Q31" s="285">
        <v>167</v>
      </c>
      <c r="R31" s="284">
        <v>30</v>
      </c>
      <c r="S31" s="286">
        <v>26</v>
      </c>
      <c r="T31" s="286">
        <f>0+0</f>
        <v>0</v>
      </c>
      <c r="U31" s="294">
        <f>0+0</f>
        <v>0</v>
      </c>
      <c r="V31" s="289">
        <v>0</v>
      </c>
      <c r="W31" s="286">
        <v>0</v>
      </c>
      <c r="X31" s="286">
        <f>2+2</f>
        <v>4</v>
      </c>
      <c r="Y31" s="285">
        <f>0+2</f>
        <v>2</v>
      </c>
      <c r="Z31" s="284">
        <v>8</v>
      </c>
      <c r="AA31" s="286">
        <v>23</v>
      </c>
      <c r="AB31" s="286">
        <f>19+3</f>
        <v>22</v>
      </c>
      <c r="AC31" s="285">
        <f>10+9</f>
        <v>19</v>
      </c>
      <c r="AD31" s="284">
        <v>6</v>
      </c>
      <c r="AE31" s="286">
        <v>3</v>
      </c>
      <c r="AF31" s="286">
        <f>15+1</f>
        <v>16</v>
      </c>
      <c r="AG31" s="285">
        <f>16+0</f>
        <v>16</v>
      </c>
      <c r="AH31" s="284">
        <v>13</v>
      </c>
      <c r="AI31" s="285">
        <v>17</v>
      </c>
      <c r="AJ31" s="292">
        <v>26</v>
      </c>
      <c r="AK31" s="293">
        <v>31</v>
      </c>
      <c r="AL31" s="284">
        <v>3</v>
      </c>
      <c r="AM31" s="285">
        <v>3</v>
      </c>
      <c r="AN31" s="284">
        <v>0</v>
      </c>
      <c r="AO31" s="285">
        <v>3</v>
      </c>
      <c r="AP31" s="284">
        <v>4</v>
      </c>
      <c r="AQ31" s="285">
        <v>7</v>
      </c>
      <c r="AR31" s="284">
        <v>0</v>
      </c>
      <c r="AS31" s="294">
        <v>0</v>
      </c>
    </row>
    <row r="32" spans="1:45" x14ac:dyDescent="0.25">
      <c r="A32" s="515"/>
      <c r="B32" s="513"/>
      <c r="C32" s="227" t="s">
        <v>344</v>
      </c>
      <c r="D32" s="284">
        <v>58</v>
      </c>
      <c r="E32" s="285">
        <v>312</v>
      </c>
      <c r="F32" s="284">
        <v>120</v>
      </c>
      <c r="G32" s="286">
        <v>480</v>
      </c>
      <c r="H32" s="286">
        <v>43</v>
      </c>
      <c r="I32" s="285">
        <v>146</v>
      </c>
      <c r="J32" s="284">
        <f>18+5</f>
        <v>23</v>
      </c>
      <c r="K32" s="286">
        <f>88+23</f>
        <v>111</v>
      </c>
      <c r="L32" s="286">
        <v>31</v>
      </c>
      <c r="M32" s="285">
        <v>82</v>
      </c>
      <c r="N32" s="284">
        <f>735-734</f>
        <v>1</v>
      </c>
      <c r="O32" s="286">
        <v>0</v>
      </c>
      <c r="P32" s="286">
        <v>112</v>
      </c>
      <c r="Q32" s="285">
        <v>311</v>
      </c>
      <c r="R32" s="284">
        <v>18</v>
      </c>
      <c r="S32" s="286">
        <v>47</v>
      </c>
      <c r="T32" s="286">
        <v>0</v>
      </c>
      <c r="U32" s="294">
        <v>0</v>
      </c>
      <c r="V32" s="289">
        <v>0</v>
      </c>
      <c r="W32" s="286">
        <v>0</v>
      </c>
      <c r="X32" s="286">
        <v>1</v>
      </c>
      <c r="Y32" s="285">
        <v>0</v>
      </c>
      <c r="Z32" s="284">
        <v>15</v>
      </c>
      <c r="AA32" s="286">
        <v>74</v>
      </c>
      <c r="AB32" s="286">
        <v>6</v>
      </c>
      <c r="AC32" s="285">
        <v>34</v>
      </c>
      <c r="AD32" s="284">
        <v>3</v>
      </c>
      <c r="AE32" s="286">
        <v>11</v>
      </c>
      <c r="AF32" s="286">
        <v>6</v>
      </c>
      <c r="AG32" s="285">
        <v>11</v>
      </c>
      <c r="AH32" s="284">
        <v>0</v>
      </c>
      <c r="AI32" s="285">
        <v>0</v>
      </c>
      <c r="AJ32" s="292">
        <v>0</v>
      </c>
      <c r="AK32" s="293">
        <v>0</v>
      </c>
      <c r="AL32" s="284">
        <v>0</v>
      </c>
      <c r="AM32" s="285">
        <v>0</v>
      </c>
      <c r="AN32" s="284">
        <v>4</v>
      </c>
      <c r="AO32" s="285">
        <v>6</v>
      </c>
      <c r="AP32" s="292">
        <v>10</v>
      </c>
      <c r="AQ32" s="293">
        <v>10</v>
      </c>
      <c r="AR32" s="296">
        <v>0</v>
      </c>
      <c r="AS32" s="297">
        <v>0</v>
      </c>
    </row>
    <row r="33" spans="1:45" x14ac:dyDescent="0.25">
      <c r="A33" s="515"/>
      <c r="B33" s="513"/>
      <c r="C33" s="227" t="s">
        <v>667</v>
      </c>
      <c r="D33" s="284">
        <v>22</v>
      </c>
      <c r="E33" s="285">
        <v>104</v>
      </c>
      <c r="F33" s="284">
        <v>44</v>
      </c>
      <c r="G33" s="286">
        <v>270</v>
      </c>
      <c r="H33" s="286">
        <v>17</v>
      </c>
      <c r="I33" s="285">
        <v>92</v>
      </c>
      <c r="J33" s="284">
        <v>4</v>
      </c>
      <c r="K33" s="286">
        <v>43</v>
      </c>
      <c r="L33" s="286">
        <v>18</v>
      </c>
      <c r="M33" s="285">
        <v>105</v>
      </c>
      <c r="N33" s="284">
        <v>0</v>
      </c>
      <c r="O33" s="286">
        <v>7</v>
      </c>
      <c r="P33" s="286">
        <v>38</v>
      </c>
      <c r="Q33" s="285">
        <v>196</v>
      </c>
      <c r="R33" s="284">
        <v>4</v>
      </c>
      <c r="S33" s="286">
        <v>8</v>
      </c>
      <c r="T33" s="286">
        <v>0</v>
      </c>
      <c r="U33" s="294">
        <v>0</v>
      </c>
      <c r="V33" s="289">
        <v>0</v>
      </c>
      <c r="W33" s="286">
        <v>0</v>
      </c>
      <c r="X33" s="286">
        <v>0</v>
      </c>
      <c r="Y33" s="285">
        <v>6</v>
      </c>
      <c r="Z33" s="284">
        <v>3</v>
      </c>
      <c r="AA33" s="286">
        <v>43</v>
      </c>
      <c r="AB33" s="286">
        <v>1</v>
      </c>
      <c r="AC33" s="285">
        <v>17</v>
      </c>
      <c r="AD33" s="284">
        <v>2</v>
      </c>
      <c r="AE33" s="286">
        <v>12</v>
      </c>
      <c r="AF33" s="286">
        <v>5</v>
      </c>
      <c r="AG33" s="285">
        <v>26</v>
      </c>
      <c r="AH33" s="284">
        <v>3</v>
      </c>
      <c r="AI33" s="285">
        <v>20</v>
      </c>
      <c r="AJ33" s="284">
        <v>8</v>
      </c>
      <c r="AK33" s="285">
        <v>45</v>
      </c>
      <c r="AL33" s="284">
        <v>0</v>
      </c>
      <c r="AM33" s="285">
        <v>0</v>
      </c>
      <c r="AN33" s="284">
        <v>0</v>
      </c>
      <c r="AO33" s="285">
        <v>1</v>
      </c>
      <c r="AP33" s="292">
        <v>0</v>
      </c>
      <c r="AQ33" s="293">
        <v>6</v>
      </c>
      <c r="AR33" s="296">
        <v>0</v>
      </c>
      <c r="AS33" s="297">
        <v>0</v>
      </c>
    </row>
    <row r="34" spans="1:45" x14ac:dyDescent="0.25">
      <c r="A34" s="515"/>
      <c r="B34" s="514" t="s">
        <v>337</v>
      </c>
      <c r="C34" s="226" t="s">
        <v>338</v>
      </c>
      <c r="D34" s="268">
        <v>8</v>
      </c>
      <c r="E34" s="269">
        <v>6</v>
      </c>
      <c r="F34" s="268">
        <v>108</v>
      </c>
      <c r="G34" s="270">
        <v>158</v>
      </c>
      <c r="H34" s="270">
        <v>54</v>
      </c>
      <c r="I34" s="269">
        <v>64</v>
      </c>
      <c r="J34" s="268">
        <f>3+3</f>
        <v>6</v>
      </c>
      <c r="K34" s="270">
        <f>4+0</f>
        <v>4</v>
      </c>
      <c r="L34" s="270">
        <v>82</v>
      </c>
      <c r="M34" s="269">
        <v>97</v>
      </c>
      <c r="N34" s="268">
        <v>0</v>
      </c>
      <c r="O34" s="270">
        <v>0</v>
      </c>
      <c r="P34" s="270">
        <v>131</v>
      </c>
      <c r="Q34" s="269">
        <v>87</v>
      </c>
      <c r="R34" s="271">
        <v>14</v>
      </c>
      <c r="S34" s="272">
        <v>28</v>
      </c>
      <c r="T34" s="270">
        <v>0</v>
      </c>
      <c r="U34" s="277">
        <v>5</v>
      </c>
      <c r="V34" s="308">
        <v>1</v>
      </c>
      <c r="W34" s="304">
        <v>0</v>
      </c>
      <c r="X34" s="304">
        <v>3</v>
      </c>
      <c r="Y34" s="305">
        <v>0</v>
      </c>
      <c r="Z34" s="307">
        <v>6</v>
      </c>
      <c r="AA34" s="304">
        <v>4</v>
      </c>
      <c r="AB34" s="304">
        <v>12</v>
      </c>
      <c r="AC34" s="305">
        <v>14</v>
      </c>
      <c r="AD34" s="307">
        <v>8</v>
      </c>
      <c r="AE34" s="304">
        <v>6</v>
      </c>
      <c r="AF34" s="304">
        <v>20</v>
      </c>
      <c r="AG34" s="305">
        <v>17</v>
      </c>
      <c r="AH34" s="268">
        <v>0</v>
      </c>
      <c r="AI34" s="269">
        <v>0</v>
      </c>
      <c r="AJ34" s="268">
        <v>0</v>
      </c>
      <c r="AK34" s="269">
        <v>0</v>
      </c>
      <c r="AL34" s="268">
        <v>0</v>
      </c>
      <c r="AM34" s="269"/>
      <c r="AN34" s="278">
        <v>4</v>
      </c>
      <c r="AO34" s="269">
        <v>1</v>
      </c>
      <c r="AP34" s="274">
        <v>7</v>
      </c>
      <c r="AQ34" s="275">
        <v>2</v>
      </c>
      <c r="AR34" s="268">
        <v>0</v>
      </c>
      <c r="AS34" s="277">
        <v>0</v>
      </c>
    </row>
    <row r="35" spans="1:45" x14ac:dyDescent="0.25">
      <c r="A35" s="515"/>
      <c r="B35" s="514"/>
      <c r="C35" s="226" t="s">
        <v>668</v>
      </c>
      <c r="D35" s="268">
        <v>15</v>
      </c>
      <c r="E35" s="269">
        <v>5</v>
      </c>
      <c r="F35" s="268">
        <v>116</v>
      </c>
      <c r="G35" s="270">
        <v>134</v>
      </c>
      <c r="H35" s="270">
        <v>49</v>
      </c>
      <c r="I35" s="269">
        <v>50</v>
      </c>
      <c r="J35" s="268">
        <v>2</v>
      </c>
      <c r="K35" s="270">
        <v>0</v>
      </c>
      <c r="L35" s="270">
        <v>98</v>
      </c>
      <c r="M35" s="269">
        <v>71</v>
      </c>
      <c r="N35" s="268">
        <v>0</v>
      </c>
      <c r="O35" s="270">
        <v>0</v>
      </c>
      <c r="P35" s="270">
        <v>548</v>
      </c>
      <c r="Q35" s="269">
        <v>163</v>
      </c>
      <c r="R35" s="271">
        <v>8</v>
      </c>
      <c r="S35" s="272">
        <v>3</v>
      </c>
      <c r="T35" s="270">
        <v>0</v>
      </c>
      <c r="U35" s="277">
        <v>3</v>
      </c>
      <c r="V35" s="302">
        <v>0</v>
      </c>
      <c r="W35" s="303">
        <v>0</v>
      </c>
      <c r="X35" s="304">
        <v>1</v>
      </c>
      <c r="Y35" s="305">
        <v>1</v>
      </c>
      <c r="Z35" s="306">
        <v>0</v>
      </c>
      <c r="AA35" s="303">
        <v>0</v>
      </c>
      <c r="AB35" s="304">
        <v>5</v>
      </c>
      <c r="AC35" s="305">
        <v>3</v>
      </c>
      <c r="AD35" s="268">
        <v>0</v>
      </c>
      <c r="AE35" s="270">
        <v>0</v>
      </c>
      <c r="AF35" s="304">
        <v>4</v>
      </c>
      <c r="AG35" s="305">
        <v>4</v>
      </c>
      <c r="AH35" s="271">
        <v>5</v>
      </c>
      <c r="AI35" s="281">
        <v>7</v>
      </c>
      <c r="AJ35" s="274">
        <v>7</v>
      </c>
      <c r="AK35" s="275">
        <v>12</v>
      </c>
      <c r="AL35" s="268">
        <v>2</v>
      </c>
      <c r="AM35" s="269">
        <v>2</v>
      </c>
      <c r="AN35" s="268">
        <v>0</v>
      </c>
      <c r="AO35" s="269">
        <v>1</v>
      </c>
      <c r="AP35" s="274">
        <v>6</v>
      </c>
      <c r="AQ35" s="275">
        <v>3</v>
      </c>
      <c r="AR35" s="307">
        <v>0</v>
      </c>
      <c r="AS35" s="309">
        <v>0</v>
      </c>
    </row>
    <row r="36" spans="1:45" x14ac:dyDescent="0.25">
      <c r="A36" s="515"/>
      <c r="B36" s="514"/>
      <c r="C36" s="230" t="s">
        <v>669</v>
      </c>
      <c r="D36" s="268">
        <v>0</v>
      </c>
      <c r="E36" s="269">
        <v>0</v>
      </c>
      <c r="F36" s="268">
        <v>116</v>
      </c>
      <c r="G36" s="270">
        <v>137</v>
      </c>
      <c r="H36" s="504"/>
      <c r="I36" s="505"/>
      <c r="J36" s="268">
        <v>0</v>
      </c>
      <c r="K36" s="270">
        <v>0</v>
      </c>
      <c r="L36" s="504"/>
      <c r="M36" s="505"/>
      <c r="N36" s="268">
        <v>0</v>
      </c>
      <c r="O36" s="270">
        <v>0</v>
      </c>
      <c r="P36" s="504"/>
      <c r="Q36" s="505"/>
      <c r="R36" s="271">
        <v>10</v>
      </c>
      <c r="S36" s="272">
        <v>6</v>
      </c>
      <c r="T36" s="504"/>
      <c r="U36" s="509"/>
      <c r="V36" s="310">
        <v>0</v>
      </c>
      <c r="W36" s="311">
        <v>0</v>
      </c>
      <c r="X36" s="504"/>
      <c r="Y36" s="505"/>
      <c r="Z36" s="312">
        <v>0</v>
      </c>
      <c r="AA36" s="311">
        <v>0</v>
      </c>
      <c r="AB36" s="504"/>
      <c r="AC36" s="505"/>
      <c r="AD36" s="312">
        <v>0</v>
      </c>
      <c r="AE36" s="311">
        <v>0</v>
      </c>
      <c r="AF36" s="506"/>
      <c r="AG36" s="507"/>
      <c r="AH36" s="268">
        <v>0</v>
      </c>
      <c r="AI36" s="269">
        <v>0</v>
      </c>
      <c r="AJ36" s="274">
        <v>0</v>
      </c>
      <c r="AK36" s="275">
        <v>0</v>
      </c>
      <c r="AL36" s="268">
        <v>0</v>
      </c>
      <c r="AM36" s="269">
        <v>0</v>
      </c>
      <c r="AN36" s="278">
        <v>1</v>
      </c>
      <c r="AO36" s="269">
        <v>0</v>
      </c>
      <c r="AP36" s="274">
        <v>1</v>
      </c>
      <c r="AQ36" s="275">
        <v>0</v>
      </c>
      <c r="AR36" s="268">
        <v>0</v>
      </c>
      <c r="AS36" s="277">
        <v>0</v>
      </c>
    </row>
    <row r="37" spans="1:45" x14ac:dyDescent="0.25">
      <c r="A37" s="515"/>
      <c r="B37" s="514"/>
      <c r="C37" s="230" t="s">
        <v>670</v>
      </c>
      <c r="D37" s="268">
        <v>34</v>
      </c>
      <c r="E37" s="269">
        <v>35</v>
      </c>
      <c r="F37" s="268">
        <v>109</v>
      </c>
      <c r="G37" s="270">
        <v>187</v>
      </c>
      <c r="H37" s="504"/>
      <c r="I37" s="505"/>
      <c r="J37" s="268">
        <v>0</v>
      </c>
      <c r="K37" s="270">
        <v>0</v>
      </c>
      <c r="L37" s="504"/>
      <c r="M37" s="505"/>
      <c r="N37" s="268">
        <v>0</v>
      </c>
      <c r="O37" s="270">
        <v>0</v>
      </c>
      <c r="P37" s="504"/>
      <c r="Q37" s="505"/>
      <c r="R37" s="271">
        <v>21</v>
      </c>
      <c r="S37" s="272">
        <v>26</v>
      </c>
      <c r="T37" s="504"/>
      <c r="U37" s="509"/>
      <c r="V37" s="310">
        <v>0</v>
      </c>
      <c r="W37" s="311">
        <v>0</v>
      </c>
      <c r="X37" s="504"/>
      <c r="Y37" s="505"/>
      <c r="Z37" s="312">
        <v>0</v>
      </c>
      <c r="AA37" s="311">
        <v>0</v>
      </c>
      <c r="AB37" s="504"/>
      <c r="AC37" s="505"/>
      <c r="AD37" s="312">
        <v>0</v>
      </c>
      <c r="AE37" s="311">
        <v>0</v>
      </c>
      <c r="AF37" s="506"/>
      <c r="AG37" s="507"/>
      <c r="AH37" s="268">
        <v>0</v>
      </c>
      <c r="AI37" s="269">
        <v>0</v>
      </c>
      <c r="AJ37" s="274">
        <v>0</v>
      </c>
      <c r="AK37" s="275">
        <v>0</v>
      </c>
      <c r="AL37" s="268">
        <v>0</v>
      </c>
      <c r="AM37" s="269">
        <v>0</v>
      </c>
      <c r="AN37" s="268">
        <v>2</v>
      </c>
      <c r="AO37" s="269">
        <v>1</v>
      </c>
      <c r="AP37" s="274">
        <v>2</v>
      </c>
      <c r="AQ37" s="275">
        <v>2</v>
      </c>
      <c r="AR37" s="307">
        <v>0</v>
      </c>
      <c r="AS37" s="309">
        <v>0</v>
      </c>
    </row>
    <row r="38" spans="1:45" ht="15.75" thickBot="1" x14ac:dyDescent="0.3">
      <c r="A38" s="516"/>
      <c r="B38" s="518"/>
      <c r="C38" s="231" t="s">
        <v>671</v>
      </c>
      <c r="D38" s="268">
        <v>19</v>
      </c>
      <c r="E38" s="269">
        <v>5</v>
      </c>
      <c r="F38" s="268">
        <v>141</v>
      </c>
      <c r="G38" s="270">
        <v>150</v>
      </c>
      <c r="H38" s="504"/>
      <c r="I38" s="505"/>
      <c r="J38" s="268">
        <v>0</v>
      </c>
      <c r="K38" s="270">
        <v>0</v>
      </c>
      <c r="L38" s="504"/>
      <c r="M38" s="505"/>
      <c r="N38" s="268">
        <v>0</v>
      </c>
      <c r="O38" s="270">
        <v>0</v>
      </c>
      <c r="P38" s="504"/>
      <c r="Q38" s="505"/>
      <c r="R38" s="271">
        <v>9</v>
      </c>
      <c r="S38" s="272">
        <v>17</v>
      </c>
      <c r="T38" s="504"/>
      <c r="U38" s="509"/>
      <c r="V38" s="310">
        <v>0</v>
      </c>
      <c r="W38" s="311">
        <v>0</v>
      </c>
      <c r="X38" s="504"/>
      <c r="Y38" s="505"/>
      <c r="Z38" s="312">
        <v>0</v>
      </c>
      <c r="AA38" s="311">
        <v>0</v>
      </c>
      <c r="AB38" s="504"/>
      <c r="AC38" s="505"/>
      <c r="AD38" s="312">
        <v>0</v>
      </c>
      <c r="AE38" s="311">
        <v>0</v>
      </c>
      <c r="AF38" s="506"/>
      <c r="AG38" s="507"/>
      <c r="AH38" s="268">
        <v>0</v>
      </c>
      <c r="AI38" s="269">
        <v>0</v>
      </c>
      <c r="AJ38" s="274">
        <v>0</v>
      </c>
      <c r="AK38" s="275">
        <v>0</v>
      </c>
      <c r="AL38" s="268">
        <v>0</v>
      </c>
      <c r="AM38" s="269">
        <v>0</v>
      </c>
      <c r="AN38" s="278">
        <v>0</v>
      </c>
      <c r="AO38" s="269">
        <v>0</v>
      </c>
      <c r="AP38" s="274">
        <v>0</v>
      </c>
      <c r="AQ38" s="275">
        <v>0</v>
      </c>
      <c r="AR38" s="307">
        <v>0</v>
      </c>
      <c r="AS38" s="309">
        <v>0</v>
      </c>
    </row>
    <row r="39" spans="1:45" ht="15.75" thickBot="1" x14ac:dyDescent="0.3">
      <c r="D39" s="268"/>
      <c r="E39" s="269"/>
      <c r="F39" s="268"/>
      <c r="G39" s="270"/>
      <c r="H39" s="270"/>
      <c r="I39" s="269"/>
      <c r="J39" s="268"/>
      <c r="K39" s="270"/>
      <c r="L39" s="270"/>
      <c r="M39" s="269"/>
      <c r="N39" s="268"/>
      <c r="O39" s="270"/>
      <c r="P39" s="270"/>
      <c r="Q39" s="269"/>
      <c r="R39" s="274"/>
      <c r="S39" s="187"/>
      <c r="T39" s="270"/>
      <c r="U39" s="277"/>
      <c r="V39" s="273"/>
      <c r="W39" s="270"/>
      <c r="X39" s="270"/>
      <c r="Y39" s="269"/>
      <c r="Z39" s="268"/>
      <c r="AA39" s="270"/>
      <c r="AB39" s="270"/>
      <c r="AC39" s="269"/>
      <c r="AD39" s="268"/>
      <c r="AE39" s="270"/>
      <c r="AF39" s="270"/>
      <c r="AG39" s="269"/>
      <c r="AH39" s="268"/>
      <c r="AI39" s="269"/>
      <c r="AJ39" s="274"/>
      <c r="AK39" s="275"/>
      <c r="AL39" s="313"/>
      <c r="AM39" s="314"/>
      <c r="AN39" s="268"/>
      <c r="AO39" s="315"/>
      <c r="AP39" s="274"/>
      <c r="AQ39" s="275"/>
      <c r="AR39" s="313"/>
      <c r="AS39" s="316"/>
    </row>
    <row r="40" spans="1:45" s="160" customFormat="1" ht="15.75" thickBot="1" x14ac:dyDescent="0.3">
      <c r="C40" s="317" t="s">
        <v>728</v>
      </c>
      <c r="D40" s="213">
        <f>SUM(D4:D39)</f>
        <v>2275</v>
      </c>
      <c r="E40" s="214">
        <f>SUM(E4:E39)</f>
        <v>2916</v>
      </c>
      <c r="F40" s="215">
        <f t="shared" ref="F40:AS40" si="0">SUM(F4:F39)</f>
        <v>10619</v>
      </c>
      <c r="G40" s="216">
        <f t="shared" si="0"/>
        <v>11896</v>
      </c>
      <c r="H40" s="216">
        <f t="shared" si="0"/>
        <v>799</v>
      </c>
      <c r="I40" s="217">
        <f t="shared" si="0"/>
        <v>858</v>
      </c>
      <c r="J40" s="215">
        <f t="shared" si="0"/>
        <v>2256</v>
      </c>
      <c r="K40" s="216">
        <f t="shared" si="0"/>
        <v>1841</v>
      </c>
      <c r="L40" s="216">
        <f t="shared" si="0"/>
        <v>1094</v>
      </c>
      <c r="M40" s="217">
        <f t="shared" si="0"/>
        <v>957</v>
      </c>
      <c r="N40" s="215">
        <f t="shared" si="0"/>
        <v>7768</v>
      </c>
      <c r="O40" s="216">
        <f t="shared" si="0"/>
        <v>4556</v>
      </c>
      <c r="P40" s="216">
        <f t="shared" si="0"/>
        <v>4327</v>
      </c>
      <c r="Q40" s="217">
        <f t="shared" si="0"/>
        <v>4297</v>
      </c>
      <c r="R40" s="218">
        <f t="shared" si="0"/>
        <v>719</v>
      </c>
      <c r="S40" s="184">
        <f t="shared" si="0"/>
        <v>782</v>
      </c>
      <c r="T40" s="216">
        <f t="shared" si="0"/>
        <v>0</v>
      </c>
      <c r="U40" s="219">
        <f t="shared" si="0"/>
        <v>22</v>
      </c>
      <c r="V40" s="220">
        <f t="shared" si="0"/>
        <v>161</v>
      </c>
      <c r="W40" s="216">
        <f t="shared" si="0"/>
        <v>378</v>
      </c>
      <c r="X40" s="216">
        <f t="shared" si="0"/>
        <v>19</v>
      </c>
      <c r="Y40" s="217">
        <f t="shared" si="0"/>
        <v>34</v>
      </c>
      <c r="Z40" s="215">
        <f t="shared" si="0"/>
        <v>806</v>
      </c>
      <c r="AA40" s="216">
        <f t="shared" si="0"/>
        <v>1213</v>
      </c>
      <c r="AB40" s="216">
        <f t="shared" si="0"/>
        <v>120</v>
      </c>
      <c r="AC40" s="217">
        <f t="shared" si="0"/>
        <v>226</v>
      </c>
      <c r="AD40" s="218">
        <f t="shared" si="0"/>
        <v>630</v>
      </c>
      <c r="AE40" s="184">
        <f t="shared" si="0"/>
        <v>405</v>
      </c>
      <c r="AF40" s="184">
        <f t="shared" si="0"/>
        <v>194</v>
      </c>
      <c r="AG40" s="221">
        <f t="shared" si="0"/>
        <v>237</v>
      </c>
      <c r="AH40" s="215">
        <f t="shared" si="0"/>
        <v>353</v>
      </c>
      <c r="AI40" s="217">
        <f t="shared" si="0"/>
        <v>523</v>
      </c>
      <c r="AJ40" s="213">
        <f t="shared" si="0"/>
        <v>968</v>
      </c>
      <c r="AK40" s="214">
        <f t="shared" si="0"/>
        <v>1159</v>
      </c>
      <c r="AL40" s="213">
        <f t="shared" si="0"/>
        <v>256</v>
      </c>
      <c r="AM40" s="214">
        <f t="shared" si="0"/>
        <v>395</v>
      </c>
      <c r="AN40" s="215">
        <f t="shared" si="0"/>
        <v>149</v>
      </c>
      <c r="AO40" s="217">
        <f t="shared" si="0"/>
        <v>110</v>
      </c>
      <c r="AP40" s="222">
        <f t="shared" si="0"/>
        <v>1090</v>
      </c>
      <c r="AQ40" s="223">
        <f t="shared" si="0"/>
        <v>833</v>
      </c>
      <c r="AR40" s="213">
        <f t="shared" si="0"/>
        <v>76</v>
      </c>
      <c r="AS40" s="224">
        <f t="shared" si="0"/>
        <v>62</v>
      </c>
    </row>
    <row r="41" spans="1:45" ht="15.75" thickBot="1" x14ac:dyDescent="0.3">
      <c r="C41" s="318"/>
      <c r="D41" s="502">
        <f>D40+E40</f>
        <v>5191</v>
      </c>
      <c r="E41" s="503"/>
      <c r="F41" s="498">
        <f>F40+G40+H40+I40</f>
        <v>24172</v>
      </c>
      <c r="G41" s="500"/>
      <c r="H41" s="500"/>
      <c r="I41" s="501"/>
      <c r="J41" s="498">
        <f>J40+K40+L40+M40</f>
        <v>6148</v>
      </c>
      <c r="K41" s="500"/>
      <c r="L41" s="500"/>
      <c r="M41" s="501"/>
      <c r="N41" s="498">
        <f>N40+O40+P40+Q40</f>
        <v>20948</v>
      </c>
      <c r="O41" s="500"/>
      <c r="P41" s="500"/>
      <c r="Q41" s="501"/>
      <c r="R41" s="498">
        <f>R40+S40+T40+U40</f>
        <v>1523</v>
      </c>
      <c r="S41" s="500"/>
      <c r="T41" s="500"/>
      <c r="U41" s="499"/>
      <c r="V41" s="508">
        <f>V40+W40+X40+Y40</f>
        <v>592</v>
      </c>
      <c r="W41" s="500"/>
      <c r="X41" s="500"/>
      <c r="Y41" s="501"/>
      <c r="Z41" s="498">
        <f>Z40+AA40+AB40+AC40</f>
        <v>2365</v>
      </c>
      <c r="AA41" s="500"/>
      <c r="AB41" s="500"/>
      <c r="AC41" s="501"/>
      <c r="AD41" s="498">
        <f>AD40+AE40+AF40+AG40</f>
        <v>1466</v>
      </c>
      <c r="AE41" s="500"/>
      <c r="AF41" s="500"/>
      <c r="AG41" s="501"/>
      <c r="AH41" s="498">
        <f>AH40+AI40</f>
        <v>876</v>
      </c>
      <c r="AI41" s="501"/>
      <c r="AJ41" s="502">
        <f>AJ40+AK40</f>
        <v>2127</v>
      </c>
      <c r="AK41" s="503"/>
      <c r="AL41" s="498">
        <f>AL40+AM40</f>
        <v>651</v>
      </c>
      <c r="AM41" s="501"/>
      <c r="AN41" s="498">
        <f>AN40+AO40</f>
        <v>259</v>
      </c>
      <c r="AO41" s="501"/>
      <c r="AP41" s="502">
        <f>AP40+AQ40</f>
        <v>1923</v>
      </c>
      <c r="AQ41" s="503"/>
      <c r="AR41" s="498">
        <f>AR40+AS40</f>
        <v>138</v>
      </c>
      <c r="AS41" s="499"/>
    </row>
    <row r="42" spans="1:45" x14ac:dyDescent="0.25">
      <c r="B42" s="319"/>
      <c r="C42" s="320"/>
    </row>
    <row r="43" spans="1:45" ht="30" x14ac:dyDescent="0.25">
      <c r="B43" s="319"/>
      <c r="C43" s="322" t="s">
        <v>729</v>
      </c>
    </row>
    <row r="44" spans="1:45" x14ac:dyDescent="0.25">
      <c r="B44" s="319"/>
      <c r="C44" s="318"/>
    </row>
  </sheetData>
  <mergeCells count="72">
    <mergeCell ref="A1:AS1"/>
    <mergeCell ref="D3:E3"/>
    <mergeCell ref="F3:I3"/>
    <mergeCell ref="J3:M3"/>
    <mergeCell ref="N3:Q3"/>
    <mergeCell ref="R3:U3"/>
    <mergeCell ref="V3:Y3"/>
    <mergeCell ref="Z3:AC3"/>
    <mergeCell ref="AD3:AG3"/>
    <mergeCell ref="AH3:AI3"/>
    <mergeCell ref="AJ3:AK3"/>
    <mergeCell ref="AL3:AM3"/>
    <mergeCell ref="AN3:AO3"/>
    <mergeCell ref="AP3:AQ3"/>
    <mergeCell ref="AR3:AS3"/>
    <mergeCell ref="A4:A38"/>
    <mergeCell ref="B4:B9"/>
    <mergeCell ref="H4:I22"/>
    <mergeCell ref="L4:M22"/>
    <mergeCell ref="P4:Q22"/>
    <mergeCell ref="B26:B30"/>
    <mergeCell ref="H26:I27"/>
    <mergeCell ref="L26:M27"/>
    <mergeCell ref="P26:Q27"/>
    <mergeCell ref="B31:B33"/>
    <mergeCell ref="B34:B38"/>
    <mergeCell ref="H36:I38"/>
    <mergeCell ref="L36:M38"/>
    <mergeCell ref="P36:Q38"/>
    <mergeCell ref="T4:U22"/>
    <mergeCell ref="X4:Y22"/>
    <mergeCell ref="AB4:AC22"/>
    <mergeCell ref="AF4:AG22"/>
    <mergeCell ref="B10:B16"/>
    <mergeCell ref="B17:B18"/>
    <mergeCell ref="B19:B25"/>
    <mergeCell ref="H24:I24"/>
    <mergeCell ref="L24:M24"/>
    <mergeCell ref="P24:Q24"/>
    <mergeCell ref="T24:U24"/>
    <mergeCell ref="X24:Y24"/>
    <mergeCell ref="AB24:AC24"/>
    <mergeCell ref="AF24:AG24"/>
    <mergeCell ref="T26:U27"/>
    <mergeCell ref="X26:Y27"/>
    <mergeCell ref="AB26:AC27"/>
    <mergeCell ref="AF26:AG27"/>
    <mergeCell ref="H29:I29"/>
    <mergeCell ref="L29:M29"/>
    <mergeCell ref="P29:Q29"/>
    <mergeCell ref="T29:U29"/>
    <mergeCell ref="X29:Y29"/>
    <mergeCell ref="AB29:AC29"/>
    <mergeCell ref="AF29:AG29"/>
    <mergeCell ref="X36:Y38"/>
    <mergeCell ref="AB36:AC38"/>
    <mergeCell ref="AF36:AG38"/>
    <mergeCell ref="D41:E41"/>
    <mergeCell ref="F41:I41"/>
    <mergeCell ref="J41:M41"/>
    <mergeCell ref="N41:Q41"/>
    <mergeCell ref="R41:U41"/>
    <mergeCell ref="V41:Y41"/>
    <mergeCell ref="Z41:AC41"/>
    <mergeCell ref="T36:U38"/>
    <mergeCell ref="AR41:AS41"/>
    <mergeCell ref="AD41:AG41"/>
    <mergeCell ref="AH41:AI41"/>
    <mergeCell ref="AJ41:AK41"/>
    <mergeCell ref="AL41:AM41"/>
    <mergeCell ref="AN41:AO41"/>
    <mergeCell ref="AP41:AQ4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29</vt:i4>
      </vt:variant>
    </vt:vector>
  </HeadingPairs>
  <TitlesOfParts>
    <vt:vector size="29" baseType="lpstr">
      <vt:lpstr>ΑΕΙ</vt:lpstr>
      <vt:lpstr>ΣΥΝΟΛΑ ΑΕΙ</vt:lpstr>
      <vt:lpstr>ΧΑΡΟΚΟΠΕΙΟ</vt:lpstr>
      <vt:lpstr>ΠΟΛ ΚΡΗΤΗΣ</vt:lpstr>
      <vt:lpstr>ΠΑΕΑΚ</vt:lpstr>
      <vt:lpstr>ΠΑΝΤΕΙΟ ΠΑΝ</vt:lpstr>
      <vt:lpstr>ΠΑΚΡΗ</vt:lpstr>
      <vt:lpstr>ΠΑΜΑΚ</vt:lpstr>
      <vt:lpstr>ΠΑΝ ΠΑΤΡΩΝ</vt:lpstr>
      <vt:lpstr>ΠΑΝ ΙΩΑΝΝΙΝΩΝ</vt:lpstr>
      <vt:lpstr>ΑΕΑΑ</vt:lpstr>
      <vt:lpstr>ΑΣΚΤ</vt:lpstr>
      <vt:lpstr>ΑΣΠΑΙΤΕ</vt:lpstr>
      <vt:lpstr>ΠΑΠΕΛ</vt:lpstr>
      <vt:lpstr>ΑΠΘ</vt:lpstr>
      <vt:lpstr>ΓΕΩΠΟΝΙΚΟ</vt:lpstr>
      <vt:lpstr>ΔΠΘ</vt:lpstr>
      <vt:lpstr>ΔΙΠΑΕ</vt:lpstr>
      <vt:lpstr>ΕΚΠΑ</vt:lpstr>
      <vt:lpstr>ΕΜΠ</vt:lpstr>
      <vt:lpstr>ΕΑΠ</vt:lpstr>
      <vt:lpstr>ΕΛΜΕΠΑ</vt:lpstr>
      <vt:lpstr>ΙΟΝΙΟ ΠΑΝ</vt:lpstr>
      <vt:lpstr>ΟΠΑ</vt:lpstr>
      <vt:lpstr>ΠΑΠΕΙ</vt:lpstr>
      <vt:lpstr>ΠΑΝ ΑΙΓΑΙΟΥ</vt:lpstr>
      <vt:lpstr>ΠΑΔΑ</vt:lpstr>
      <vt:lpstr>ΠΑΝ ΔΥΤ ΜΑΚΕΔΟΝΙΑΣ</vt:lpstr>
      <vt:lpstr>ΠΑΝ ΘΕΣΣΑΛΙΑΣ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Ελισαβετ Ευθυμίου</cp:lastModifiedBy>
  <cp:lastPrinted>2022-03-04T08:14:46Z</cp:lastPrinted>
  <dcterms:created xsi:type="dcterms:W3CDTF">2016-11-23T08:33:36Z</dcterms:created>
  <dcterms:modified xsi:type="dcterms:W3CDTF">2024-02-23T12:54:40Z</dcterms:modified>
</cp:coreProperties>
</file>